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408"/>
  <workbookPr/>
  <mc:AlternateContent xmlns:mc="http://schemas.openxmlformats.org/markup-compatibility/2006">
    <mc:Choice Requires="x15">
      <x15ac:absPath xmlns:x15ac="http://schemas.microsoft.com/office/spreadsheetml/2010/11/ac" url="/Volumes/FER2021/Informes 2022/"/>
    </mc:Choice>
  </mc:AlternateContent>
  <bookViews>
    <workbookView xWindow="2820" yWindow="460" windowWidth="27880" windowHeight="16180"/>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3" l="1"/>
  <c r="D23" i="4"/>
  <c r="D17" i="3"/>
  <c r="G17" i="3"/>
  <c r="D14" i="4"/>
  <c r="D15" i="4"/>
  <c r="D16" i="4"/>
  <c r="E8" i="4"/>
  <c r="N8" i="4"/>
  <c r="AI10" i="4"/>
  <c r="M14" i="4"/>
  <c r="M15" i="4"/>
  <c r="M16" i="4"/>
  <c r="D17" i="4"/>
  <c r="M17" i="4"/>
  <c r="D18" i="4"/>
  <c r="M18" i="4"/>
  <c r="D19" i="4"/>
  <c r="M19" i="4"/>
  <c r="D20" i="4"/>
  <c r="M20" i="4"/>
  <c r="D21" i="4"/>
  <c r="M21" i="4"/>
  <c r="D22" i="4"/>
  <c r="M22" i="4"/>
  <c r="M23" i="4"/>
  <c r="D24" i="4"/>
  <c r="M24" i="4"/>
  <c r="D25" i="4"/>
  <c r="M25" i="4"/>
  <c r="D26" i="4"/>
  <c r="M26" i="4"/>
  <c r="D27" i="4"/>
  <c r="M27" i="4"/>
  <c r="D28" i="4"/>
  <c r="M28" i="4"/>
  <c r="D29" i="4"/>
  <c r="M29" i="4"/>
  <c r="D30" i="4"/>
  <c r="M30" i="4"/>
  <c r="D31" i="4"/>
  <c r="M31" i="4"/>
  <c r="D32" i="4"/>
  <c r="M32" i="4"/>
  <c r="D33" i="4"/>
  <c r="M33" i="4"/>
  <c r="D34" i="4"/>
  <c r="M34" i="4"/>
  <c r="D35" i="4"/>
  <c r="M35" i="4"/>
  <c r="D36" i="4"/>
  <c r="M36" i="4"/>
  <c r="D37" i="4"/>
  <c r="M37" i="4"/>
  <c r="D38" i="4"/>
  <c r="M38" i="4"/>
  <c r="D39" i="4"/>
  <c r="M39" i="4"/>
  <c r="D40" i="4"/>
  <c r="M40" i="4"/>
  <c r="D41" i="4"/>
  <c r="M41" i="4"/>
  <c r="D42" i="4"/>
  <c r="M42" i="4"/>
  <c r="D43" i="4"/>
  <c r="M43" i="4"/>
  <c r="D44" i="4"/>
  <c r="M44" i="4"/>
  <c r="D45" i="4"/>
  <c r="M45" i="4"/>
  <c r="D46" i="4"/>
  <c r="M46" i="4"/>
  <c r="D47" i="4"/>
  <c r="M47" i="4"/>
  <c r="J48" i="4"/>
  <c r="K48" i="4"/>
  <c r="AI48" i="4"/>
  <c r="J49" i="4"/>
  <c r="AI58" i="4"/>
  <c r="M62" i="4"/>
  <c r="AI62" i="4"/>
  <c r="M63" i="4"/>
  <c r="AI63" i="4"/>
  <c r="M64" i="4"/>
  <c r="AI64" i="4"/>
  <c r="AI65" i="4"/>
  <c r="AI66" i="4"/>
  <c r="AI67" i="4"/>
  <c r="AI68" i="4"/>
  <c r="AI69" i="4"/>
  <c r="AI70" i="4"/>
  <c r="J71" i="4"/>
  <c r="K71" i="4"/>
  <c r="AI71" i="4"/>
  <c r="J72" i="4"/>
  <c r="J73" i="4"/>
  <c r="AI73" i="4"/>
  <c r="L17" i="3"/>
  <c r="M17" i="3"/>
  <c r="H17" i="3"/>
  <c r="N17" i="3"/>
  <c r="O17" i="3"/>
  <c r="I17" i="3"/>
  <c r="P17" i="3"/>
  <c r="Q17" i="3"/>
  <c r="D18" i="3"/>
  <c r="G18" i="3"/>
  <c r="L18" i="3"/>
  <c r="M18" i="3"/>
  <c r="H18" i="3"/>
  <c r="N18" i="3"/>
  <c r="O18" i="3"/>
  <c r="I18" i="3"/>
  <c r="P18" i="3"/>
  <c r="Q18" i="3"/>
  <c r="D19" i="3"/>
  <c r="G19" i="3"/>
  <c r="L19" i="3"/>
  <c r="M19" i="3"/>
  <c r="H19" i="3"/>
  <c r="N19" i="3"/>
  <c r="O19" i="3"/>
  <c r="I19" i="3"/>
  <c r="P19" i="3"/>
  <c r="Q19" i="3"/>
  <c r="D20" i="3"/>
  <c r="G20" i="3"/>
  <c r="L20" i="3"/>
  <c r="M20" i="3"/>
  <c r="H20" i="3"/>
  <c r="N20" i="3"/>
  <c r="O20" i="3"/>
  <c r="I20" i="3"/>
  <c r="P20" i="3"/>
  <c r="Q20" i="3"/>
  <c r="D21" i="3"/>
  <c r="G21" i="3"/>
  <c r="L21" i="3"/>
  <c r="M21" i="3"/>
  <c r="H21" i="3"/>
  <c r="N21" i="3"/>
  <c r="O21" i="3"/>
  <c r="I21" i="3"/>
  <c r="P21" i="3"/>
  <c r="Q21" i="3"/>
  <c r="D22" i="3"/>
  <c r="G22" i="3"/>
  <c r="L22" i="3"/>
  <c r="M22" i="3"/>
  <c r="H22" i="3"/>
  <c r="N22" i="3"/>
  <c r="O22" i="3"/>
  <c r="I22" i="3"/>
  <c r="P22" i="3"/>
  <c r="Q22" i="3"/>
  <c r="D23" i="3"/>
  <c r="G23" i="3"/>
  <c r="L23" i="3"/>
  <c r="M23" i="3"/>
  <c r="H23" i="3"/>
  <c r="N23" i="3"/>
  <c r="O23" i="3"/>
  <c r="I23" i="3"/>
  <c r="P23" i="3"/>
  <c r="Q23" i="3"/>
  <c r="F24" i="3"/>
  <c r="AD24" i="3"/>
  <c r="F19" i="3"/>
  <c r="AD19" i="3"/>
  <c r="N20" i="1"/>
  <c r="H30" i="1"/>
  <c r="I30" i="1"/>
  <c r="J30" i="1"/>
  <c r="J29" i="1"/>
  <c r="N29" i="1"/>
  <c r="B30" i="1"/>
  <c r="J20" i="1"/>
  <c r="J21" i="1"/>
  <c r="J22" i="1"/>
  <c r="J23" i="1"/>
  <c r="J24" i="1"/>
  <c r="J25" i="1"/>
  <c r="J26" i="1"/>
  <c r="J27" i="1"/>
  <c r="J28" i="1"/>
  <c r="J19" i="1"/>
  <c r="C14" i="3"/>
  <c r="B19" i="1"/>
  <c r="B14" i="3"/>
  <c r="AJ70" i="4"/>
  <c r="AJ69" i="4"/>
  <c r="AJ68" i="4"/>
  <c r="AJ67" i="4"/>
  <c r="AJ66" i="4"/>
  <c r="AJ65" i="4"/>
  <c r="AJ62" i="4"/>
  <c r="AJ63" i="4"/>
  <c r="AJ64" i="4"/>
  <c r="AJ71" i="4"/>
  <c r="U30" i="1"/>
  <c r="T30" i="1"/>
  <c r="D16" i="3"/>
  <c r="G16" i="3"/>
  <c r="B25" i="3"/>
  <c r="H13" i="2"/>
  <c r="AJ24" i="3"/>
  <c r="D24" i="3"/>
  <c r="C24" i="3"/>
  <c r="B24" i="3"/>
  <c r="AJ23" i="3"/>
  <c r="F23" i="3"/>
  <c r="AD23" i="3"/>
  <c r="C23" i="3"/>
  <c r="B23" i="3"/>
  <c r="AJ22" i="3"/>
  <c r="F22" i="3"/>
  <c r="AD22" i="3"/>
  <c r="C22" i="3"/>
  <c r="B22" i="3"/>
  <c r="AJ21" i="3"/>
  <c r="F21" i="3"/>
  <c r="AD21" i="3"/>
  <c r="C21" i="3"/>
  <c r="B21" i="3"/>
  <c r="AJ20" i="3"/>
  <c r="F20" i="3"/>
  <c r="AD20" i="3"/>
  <c r="C20" i="3"/>
  <c r="B20" i="3"/>
  <c r="AJ19" i="3"/>
  <c r="AJ17" i="3"/>
  <c r="C19" i="3"/>
  <c r="B19" i="3"/>
  <c r="AJ18" i="3"/>
  <c r="AD18" i="3"/>
  <c r="C18" i="3"/>
  <c r="B18" i="3"/>
  <c r="F17" i="3"/>
  <c r="AD17" i="3"/>
  <c r="C17" i="3"/>
  <c r="B17" i="3"/>
  <c r="AJ16" i="3"/>
  <c r="F16" i="3"/>
  <c r="AD16" i="3"/>
  <c r="C16" i="3"/>
  <c r="B16" i="3"/>
  <c r="AJ15" i="3"/>
  <c r="F15" i="3"/>
  <c r="AD15" i="3"/>
  <c r="D15" i="3"/>
  <c r="H15" i="3"/>
  <c r="C15" i="3"/>
  <c r="B15" i="3"/>
  <c r="J19" i="3"/>
  <c r="I24" i="3"/>
  <c r="H24" i="3"/>
  <c r="J24" i="3"/>
  <c r="S24" i="3"/>
  <c r="G24" i="3"/>
  <c r="M24" i="3"/>
  <c r="I16" i="3"/>
  <c r="P16" i="3"/>
  <c r="J16" i="3"/>
  <c r="H16" i="3"/>
  <c r="O16" i="3"/>
  <c r="J20" i="3"/>
  <c r="J17" i="3"/>
  <c r="J21" i="3"/>
  <c r="J15" i="3"/>
  <c r="J18" i="3"/>
  <c r="J22" i="3"/>
  <c r="Q16" i="3"/>
  <c r="N28" i="1"/>
  <c r="N27" i="1"/>
  <c r="N26" i="1"/>
  <c r="N25" i="1"/>
  <c r="N24" i="1"/>
  <c r="N23" i="1"/>
  <c r="N22" i="1"/>
  <c r="N21" i="1"/>
  <c r="G30" i="1"/>
  <c r="H14" i="2"/>
  <c r="AJ14" i="3"/>
  <c r="AJ25" i="3"/>
  <c r="I13" i="2"/>
  <c r="T25" i="3"/>
  <c r="O30" i="1"/>
  <c r="K25" i="3"/>
  <c r="AF25" i="3"/>
  <c r="Q30" i="1"/>
  <c r="F14" i="3"/>
  <c r="AD14" i="3"/>
  <c r="D14" i="3"/>
  <c r="G14" i="3"/>
  <c r="R9" i="1"/>
  <c r="H14" i="3"/>
  <c r="O14" i="3"/>
  <c r="N19" i="1"/>
  <c r="H20" i="2"/>
  <c r="I20" i="2"/>
  <c r="E25" i="3"/>
  <c r="I17" i="2"/>
  <c r="I16" i="2"/>
  <c r="M10" i="1"/>
  <c r="N10" i="1"/>
  <c r="W30" i="1"/>
  <c r="AA25" i="3"/>
  <c r="Y25" i="3"/>
  <c r="W25" i="3"/>
  <c r="U25" i="3"/>
  <c r="K30" i="1"/>
  <c r="L30" i="1"/>
  <c r="M30" i="1"/>
  <c r="AD30" i="1"/>
  <c r="AC30" i="1"/>
  <c r="AB30" i="1"/>
  <c r="AA30" i="1"/>
  <c r="Z30" i="1"/>
  <c r="Y30" i="1"/>
  <c r="X30" i="1"/>
  <c r="V30" i="1"/>
  <c r="S30" i="1"/>
  <c r="R30" i="1"/>
  <c r="P30" i="1"/>
  <c r="X8" i="1"/>
  <c r="E8" i="3"/>
  <c r="J8" i="2"/>
  <c r="E7" i="3"/>
  <c r="C8" i="2"/>
  <c r="Q24" i="3"/>
  <c r="N16" i="3"/>
  <c r="R24" i="3"/>
  <c r="R25" i="3"/>
  <c r="P24" i="3"/>
  <c r="J14" i="3"/>
  <c r="L16" i="3"/>
  <c r="M16" i="3"/>
  <c r="N14" i="3"/>
  <c r="J23" i="3"/>
  <c r="I14" i="3"/>
  <c r="P14" i="3"/>
  <c r="Q14" i="3"/>
  <c r="K26" i="3"/>
  <c r="N24" i="3"/>
  <c r="N30" i="1"/>
  <c r="X9" i="1"/>
  <c r="X10" i="1"/>
  <c r="V9" i="1"/>
  <c r="G12" i="2"/>
  <c r="F25" i="3"/>
  <c r="T9" i="1"/>
  <c r="T10" i="1"/>
  <c r="H12" i="2"/>
  <c r="N15" i="3"/>
  <c r="O15" i="3"/>
  <c r="AJ10" i="4"/>
  <c r="AJ58" i="4"/>
  <c r="AD25" i="3"/>
  <c r="AD26" i="3"/>
  <c r="H19" i="2"/>
  <c r="I19" i="2"/>
  <c r="H15" i="2"/>
  <c r="I15" i="2"/>
  <c r="G14" i="2"/>
  <c r="AJ48" i="4"/>
  <c r="AJ73" i="4"/>
  <c r="G18" i="2"/>
  <c r="L14" i="3"/>
  <c r="M14" i="3"/>
  <c r="L24" i="3"/>
  <c r="I15" i="3"/>
  <c r="O24" i="3"/>
  <c r="V10" i="1"/>
  <c r="G15" i="3"/>
  <c r="I12" i="2"/>
  <c r="F26" i="3"/>
  <c r="AF26" i="3"/>
  <c r="H18" i="2"/>
  <c r="I18" i="2"/>
  <c r="I14" i="2"/>
  <c r="P15" i="3"/>
  <c r="P25" i="3"/>
  <c r="Q15" i="3"/>
  <c r="M15" i="3"/>
  <c r="L15" i="3"/>
  <c r="L25" i="3"/>
  <c r="N25" i="3"/>
  <c r="O26" i="3"/>
</calcChain>
</file>

<file path=xl/sharedStrings.xml><?xml version="1.0" encoding="utf-8"?>
<sst xmlns="http://schemas.openxmlformats.org/spreadsheetml/2006/main" count="521" uniqueCount="340">
  <si>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</si>
  <si>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</si>
  <si>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</si>
  <si>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</si>
  <si>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</si>
  <si>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</si>
  <si>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</si>
  <si>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</si>
  <si>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</si>
  <si>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</si>
  <si>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</si>
  <si>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</si>
  <si>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</si>
  <si>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</si>
  <si>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</si>
  <si>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</si>
  <si>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</si>
  <si>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</si>
  <si>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</si>
  <si>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</si>
  <si>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</si>
  <si>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</si>
  <si>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</si>
  <si>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</si>
  <si>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</si>
  <si>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</si>
  <si>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</si>
  <si>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</si>
  <si>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</si>
  <si>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1ra vez x padecim.</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</si>
  <si>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</si>
  <si>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</si>
  <si>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</si>
  <si>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</si>
  <si>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</si>
  <si>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</si>
  <si>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</si>
  <si>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</si>
  <si>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</si>
  <si>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</si>
  <si>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</si>
  <si>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</si>
  <si>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</si>
  <si>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</si>
  <si>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</si>
  <si>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</si>
  <si>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</si>
  <si>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</si>
  <si>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</si>
  <si>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</si>
  <si>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</si>
  <si>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</si>
  <si>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</si>
  <si>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</si>
  <si>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</si>
  <si>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</si>
  <si>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</si>
  <si>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</si>
  <si>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</si>
  <si>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</si>
  <si>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</si>
  <si>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</si>
  <si>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</si>
  <si>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</si>
  <si>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</si>
  <si>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</si>
  <si>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</si>
  <si>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</si>
  <si>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</si>
  <si>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</si>
  <si>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</si>
  <si>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</si>
  <si>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</si>
  <si>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</si>
  <si>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</si>
  <si>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</si>
  <si>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</si>
  <si>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</si>
  <si>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</si>
  <si>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</si>
  <si>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</si>
  <si>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</si>
  <si>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</si>
  <si>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</si>
  <si>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</si>
  <si>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</si>
  <si>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</si>
  <si>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</si>
  <si>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</si>
  <si>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</si>
  <si>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</si>
  <si>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</si>
  <si>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</si>
  <si>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</si>
  <si>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</si>
  <si>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</si>
  <si>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</si>
  <si>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</si>
  <si>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</si>
  <si>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</si>
  <si>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</si>
  <si>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</si>
  <si>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</si>
  <si>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</si>
  <si>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</si>
  <si>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</si>
  <si>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</si>
  <si>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</si>
  <si>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</si>
  <si>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</si>
  <si>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</si>
  <si>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</si>
  <si>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</si>
  <si>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</si>
  <si>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</si>
  <si>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</si>
  <si>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</si>
  <si>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</si>
  <si>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</si>
  <si>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</si>
  <si>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</si>
  <si>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</si>
  <si>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</si>
  <si>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</si>
  <si>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</si>
  <si>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</si>
  <si>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</si>
  <si>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</si>
  <si>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</si>
  <si>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</si>
  <si>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</si>
  <si>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</si>
  <si>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</si>
  <si>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</si>
  <si>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</si>
  <si>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</si>
  <si>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</si>
  <si>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</si>
  <si>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</si>
  <si>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</si>
  <si>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</si>
  <si>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</si>
  <si>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</si>
  <si>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</si>
  <si>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</si>
  <si>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</si>
  <si>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</si>
  <si>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Días programados y laborados en LS*</t>
  </si>
  <si>
    <t>Porcentaje del cumplimiento de cronograma de rutas</t>
  </si>
  <si>
    <t>Informe Gerencial 2021</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</si>
  <si>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</si>
  <si>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</si>
  <si>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</si>
  <si>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</si>
  <si>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</si>
  <si>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</si>
  <si>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</si>
  <si>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</si>
  <si>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</si>
  <si>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</si>
  <si>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</si>
  <si>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</si>
  <si>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 xml:space="preserve">Total de localidades </t>
    </r>
    <r>
      <rPr>
        <sz val="18"/>
        <color theme="1"/>
        <rFont val="Montserrat"/>
      </rPr>
      <t xml:space="preserve">visitadas </t>
    </r>
    <r>
      <rPr>
        <sz val="18"/>
        <color indexed="8"/>
        <rFont val="Montserrat"/>
      </rPr>
      <t>en el mes</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</si>
  <si>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</si>
  <si>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</si>
  <si>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</si>
  <si>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</si>
  <si>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</si>
  <si>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</si>
  <si>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</si>
  <si>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</si>
  <si>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</si>
  <si>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</si>
  <si>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</si>
  <si>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</si>
  <si>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</si>
  <si>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</si>
  <si>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</si>
  <si>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</si>
  <si>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</si>
  <si>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</si>
  <si>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</si>
  <si>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</si>
  <si>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</si>
  <si>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</si>
  <si>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</si>
  <si>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</si>
  <si>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</si>
  <si>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</si>
  <si>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</si>
  <si>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</si>
  <si>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8AFDT50D496227297</t>
  </si>
  <si>
    <t>NLSSA014394</t>
  </si>
  <si>
    <t>3FTEF18W25MA20429</t>
  </si>
  <si>
    <t>NLSSA014440</t>
  </si>
  <si>
    <t>3FTEF18W25MA20435</t>
  </si>
  <si>
    <t>NLSSA014452</t>
  </si>
  <si>
    <t>3D6WN56T09G519501</t>
  </si>
  <si>
    <t>NLSSA014720</t>
  </si>
  <si>
    <t>Turrubiartes</t>
  </si>
  <si>
    <t>Avitia</t>
  </si>
  <si>
    <t>Julio Cesar</t>
  </si>
  <si>
    <t xml:space="preserve">Flores </t>
  </si>
  <si>
    <t>Martinez</t>
  </si>
  <si>
    <t>Perez</t>
  </si>
  <si>
    <t>Rosalba</t>
  </si>
  <si>
    <t>Sanchez</t>
  </si>
  <si>
    <t>Hector Hugo</t>
  </si>
  <si>
    <t>Balandran</t>
  </si>
  <si>
    <t>Ada Patricia</t>
  </si>
  <si>
    <t xml:space="preserve">Rincon </t>
  </si>
  <si>
    <t>Licea</t>
  </si>
  <si>
    <t>Griselda Dominga</t>
  </si>
  <si>
    <t>Corpus</t>
  </si>
  <si>
    <t>Hilda Guadalupe</t>
  </si>
  <si>
    <t>Castillo</t>
  </si>
  <si>
    <t>Valdez</t>
  </si>
  <si>
    <t>Irma Melissa</t>
  </si>
  <si>
    <t>Torres</t>
  </si>
  <si>
    <t>Arias</t>
  </si>
  <si>
    <t>Juan Pablo</t>
  </si>
  <si>
    <t>Pedro</t>
  </si>
  <si>
    <t>Ledezma</t>
  </si>
  <si>
    <t>Vazquez</t>
  </si>
  <si>
    <t>Giezi Elizabeth</t>
  </si>
  <si>
    <t>Briseño</t>
  </si>
  <si>
    <t>Saucedo</t>
  </si>
  <si>
    <t>Heriberto</t>
  </si>
  <si>
    <t>Linda</t>
  </si>
  <si>
    <t>Mancilla</t>
  </si>
  <si>
    <t>Cantu</t>
  </si>
  <si>
    <t>Morales</t>
  </si>
  <si>
    <t>Guevara</t>
  </si>
  <si>
    <t>Gonzalez</t>
  </si>
  <si>
    <t>Espinosa</t>
  </si>
  <si>
    <t>Recendiz</t>
  </si>
  <si>
    <t xml:space="preserve">Zapata </t>
  </si>
  <si>
    <t>Villarreal</t>
  </si>
  <si>
    <t>Carlos David</t>
  </si>
  <si>
    <t>Dueñas</t>
  </si>
  <si>
    <t>Garza</t>
  </si>
  <si>
    <t>Jose Manuel</t>
  </si>
  <si>
    <t>Omar</t>
  </si>
  <si>
    <t>Reyes</t>
  </si>
  <si>
    <t>Marco Antonio</t>
  </si>
  <si>
    <t>Guillermina</t>
  </si>
  <si>
    <t>Hernandez</t>
  </si>
  <si>
    <t>Luis Enrique</t>
  </si>
  <si>
    <t>Julian</t>
  </si>
  <si>
    <t>Mendoza</t>
  </si>
  <si>
    <t>Blanco</t>
  </si>
  <si>
    <t>Jose Alfredo</t>
  </si>
  <si>
    <t>REVISÓ Y VALIDÓ
Dr Adan Alberto Hernandez Contreras                           Coordinador</t>
  </si>
  <si>
    <t>Nuevo León</t>
  </si>
  <si>
    <t>Gomez</t>
  </si>
  <si>
    <t xml:space="preserve">Roque </t>
  </si>
  <si>
    <t>Carlos Willians</t>
  </si>
  <si>
    <t>Suarez</t>
  </si>
  <si>
    <t>Tamez</t>
  </si>
  <si>
    <t>Raul Abraham</t>
  </si>
  <si>
    <t xml:space="preserve">Piña </t>
  </si>
  <si>
    <t>Cruz</t>
  </si>
  <si>
    <t>Silvia</t>
  </si>
  <si>
    <t xml:space="preserve">Alanis </t>
  </si>
  <si>
    <t xml:space="preserve">Garza </t>
  </si>
  <si>
    <t>Laura Patricia</t>
  </si>
  <si>
    <t>Ondarza</t>
  </si>
  <si>
    <t>Cesar Adrian</t>
  </si>
  <si>
    <t>Moreno</t>
  </si>
  <si>
    <t>Sanjuana Elizabeth</t>
  </si>
  <si>
    <t xml:space="preserve">Pecina </t>
  </si>
  <si>
    <t>Robledo</t>
  </si>
  <si>
    <t>Jorge Alberto</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</si>
  <si>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</si>
  <si>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Diana</t>
  </si>
  <si>
    <t xml:space="preserve">Martinez </t>
  </si>
  <si>
    <t>Don Juan</t>
  </si>
  <si>
    <t xml:space="preserve">ELABORÓ
                Dr Fernando Cotero Rodriguez                                      Supervisor                                           </t>
  </si>
  <si>
    <t>Informe Gerencial 2022</t>
  </si>
  <si>
    <t>Total de pacientes referidos en el mes previo: Expediente Clinico, Paquete Garantizado de los Servicios de Salud</t>
  </si>
  <si>
    <t>Rodriguez</t>
  </si>
  <si>
    <t>Hugo Enrique</t>
  </si>
  <si>
    <t xml:space="preserve">Cruz </t>
  </si>
  <si>
    <t>Avila</t>
  </si>
  <si>
    <t>Victor Manuel</t>
  </si>
  <si>
    <t>Gamez</t>
  </si>
  <si>
    <t>Mireles</t>
  </si>
  <si>
    <t>Ruben</t>
  </si>
  <si>
    <t>Olmedo</t>
  </si>
  <si>
    <t>Karely Esmeralda</t>
  </si>
  <si>
    <t xml:space="preserve">Reyes </t>
  </si>
  <si>
    <t>Chable</t>
  </si>
  <si>
    <t>Juan Carlos</t>
  </si>
  <si>
    <t>Alexis Daniel</t>
  </si>
  <si>
    <t>De las unidades medicas supervisadas se notifica areas de oportunidad</t>
  </si>
  <si>
    <t>Plantilla Completa en el estado</t>
  </si>
  <si>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t>
  </si>
  <si>
    <t>NLSSA005200</t>
  </si>
  <si>
    <t>NLSSA005195</t>
  </si>
  <si>
    <t>NLSSA005171</t>
  </si>
  <si>
    <t>NLSSA005166</t>
  </si>
  <si>
    <t>NLSSA005154</t>
  </si>
  <si>
    <t>NLSSA005183</t>
  </si>
  <si>
    <t>NLSSA005212</t>
  </si>
  <si>
    <t>3C6UR5DJ3MG546159</t>
  </si>
  <si>
    <t>3C6UR5DJ7MG546052</t>
  </si>
  <si>
    <t>3C6UR5DJ7MG546083</t>
  </si>
  <si>
    <t>3C6UR5DJ4MG546137</t>
  </si>
  <si>
    <t>3C6UR5DJ4MG546039</t>
  </si>
  <si>
    <t>3C6UR5DJ8MG546156</t>
  </si>
  <si>
    <t>3C6UR5DJ8MG546125</t>
  </si>
  <si>
    <t>diciembre</t>
  </si>
  <si>
    <t>Se programan las localidades para al menos ser visitadas una vez en el mes, este mes no se cubrio el 100% de dichas localidades por estar unidades en taller mecanico, no contar con gasolina, se autoriza vacaciones al mayor porcentaje del personal por fin de año</t>
  </si>
  <si>
    <t>Las UMM durante el mes de diciembre se encontraban en taller mecanico, sin gasolina para operación</t>
  </si>
  <si>
    <t>1,6,12,13,14,19,20,21,22,23,26,27,28,29,30</t>
  </si>
  <si>
    <t>1,6,12,13,14,19,20</t>
  </si>
  <si>
    <t>19,20,21,22,23,26,27,28,29,30</t>
  </si>
  <si>
    <t>19,20,21,22,23,26,27,28,29,30: ESI (enfermera y promotor) que no tiene derecho a vacaciones por fecha de ingreso cubiendo turnos en centro de salud sede</t>
  </si>
  <si>
    <t>1,12,13,14,19: ESI en sede realizando actividades administrativas por fatla de gasolina; 6,20: ESI en oficina central firmado papeleria de contrato 2023; 21,22,23,26,27,28,29,30: ESI (medico y promotor)que no tiene derecho a vacaciones por fecha de ingreso o ya las tomo cubiendo turnos en centro de salud sede</t>
  </si>
  <si>
    <t>19,20,21,22,23,26,27,28,29,30: ESI (promotor) que no tiene derecho a vacaciones por fecha de ingreso cubiendo turnos en centro de salud sede</t>
  </si>
  <si>
    <t>1,2,5,6,13,14,15,20,21,22,23,26,27,28,29,30</t>
  </si>
  <si>
    <t>1,2,5,13,14,15: ESI en sede realizando actividades administrativas; 6,20: ESI en oficina central firmado contratos; 21,22,23,26,27,28,29,30; ESI (medico y promotor)que no tiene derecho a vacaciones ya que ya las tomo cubiendo turnos en centro de salud sede</t>
  </si>
  <si>
    <t>7,13,14,15,16</t>
  </si>
  <si>
    <t>7: ESI en Oficina central firma contratos; 13,14,15,16: Promotor positivo a Influenza, doctora y enfermera en sede realizando actividades administrativas</t>
  </si>
  <si>
    <t>2,5,6,7,8,9,12,14,15,19,20,21,22,23,26,27,28,29,30</t>
  </si>
  <si>
    <t>2,5,6,7,8,9,12,14,15,19,20,21,22,23</t>
  </si>
  <si>
    <t>2,5,7,8,9,12,14,15: ESI en sede realizando actividades administrativas por vehiculo en taller (llanta ponchada y mantenimiento; 6,20: ESI en oficina central firmado contratos; 19,21,22:ESI en sede realizando actividades administrativas; 26,27,28,29,30; ESI (medico) que no tiene derecho a vacaciones por fecha de ingreso cubiendo turnos en centro de salud sede</t>
  </si>
  <si>
    <t>23,24,25: ESI cubriendo en Paradero San Pedro por Caravana Migrante</t>
  </si>
  <si>
    <t>Lesiones cutaneas por presiòn en personas mayroes</t>
  </si>
  <si>
    <t>1,8</t>
  </si>
  <si>
    <t>Lesiones cutaneas por presiòn en personas mayroes; PAE Programa de Vacunación Universal</t>
  </si>
  <si>
    <t>6,8</t>
  </si>
  <si>
    <t>1,7</t>
  </si>
  <si>
    <t>1,5</t>
  </si>
  <si>
    <t>Lesiones cutaneas por presiòn en personas mayroes; PAE Programa de Vacunación Universal; Trauma Toracico</t>
  </si>
  <si>
    <t>Tema prioritario: Lesiones cutaneas por presiòn en personas mayroes; PAE Programa de Vacunación Universal; Trauma Toracico</t>
  </si>
  <si>
    <t>6,13</t>
  </si>
  <si>
    <t>6: Firma de contrato en oficina cental; 13: Reunion mensual</t>
  </si>
  <si>
    <t>UMM T0 Los Ramones sin referencias; UMM T0 Cadereyta sin referencias; UMM T0 Linares sin referencias; UMM T0 La Escondida sin referencias; UMM T0 La Fama sin referencia; UMM T0 Alamitos sin referencias;  UMM T0 Cruz de Elorza sin referencias; UMM T0 Herreras/Cerralvo 0 referencias y 1 seguimientos del mes previo; UMM T0 Salinas Victoria sin referencias y ; UMM T2 Linares sin  referencias; UMM T0 Juarez 15 referencias y 8 seguimientos.</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</si>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</sst>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indexed="8"/>
      <name val="Calibri"/>
    </font>
    <font>
      <sz val="11"/>
      <color indexed="8"/>
      <name val="Calibri"/>
      <family val="2"/>
    </font>
    <font>
      <b/>
      <sz val="16"/>
      <color indexed="11"/>
      <name val="Montserrat"/>
    </font>
    <font>
      <sz val="11"/>
      <color indexed="8"/>
      <name val="Montserrat"/>
    </font>
    <font>
      <b/>
      <sz val="20"/>
      <color indexed="11"/>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b/>
      <sz val="6"/>
      <color indexed="12"/>
      <name val="Montserrat"/>
    </font>
    <font>
      <sz val="18"/>
      <color indexed="8"/>
      <name val="Montserrat"/>
    </font>
    <font>
      <sz val="6"/>
      <color indexed="8"/>
      <name val="Montserrat"/>
    </font>
    <font>
      <sz val="18"/>
      <color theme="1"/>
      <name val="Montserrat"/>
    </font>
    <font>
      <sz val="16"/>
      <color theme="1"/>
      <name val="Montserrat"/>
    </font>
    <font>
      <b/>
      <sz val="16"/>
      <color theme="1"/>
      <name val="Montserrat"/>
    </font>
    <font>
      <sz val="11"/>
      <color rgb="FFFF0000"/>
      <name val="Montserrat"/>
    </font>
    <font>
      <sz val="16"/>
      <color indexed="8"/>
      <name val="Montserrat"/>
    </font>
    <font>
      <sz val="11"/>
      <name val="Montserrat"/>
    </font>
    <font>
      <sz val="8"/>
      <name val="Montserrat"/>
    </font>
    <font>
      <i/>
      <sz val="8"/>
      <color indexed="8"/>
      <name val="Montserrat"/>
    </font>
    <font>
      <sz val="8"/>
      <color theme="1"/>
      <name val="Montserrat"/>
    </font>
    <font>
      <b/>
      <i/>
      <sz val="11"/>
      <color indexed="8"/>
      <name val="Montserrat"/>
    </font>
    <font>
      <i/>
      <sz val="11"/>
      <color indexed="8"/>
      <name val="Montserrat"/>
    </font>
    <font>
      <sz val="8"/>
      <color theme="1"/>
      <name val="Calibri"/>
      <family val="2"/>
    </font>
    <font>
      <sz val="8"/>
      <color indexed="8"/>
      <name val="Calibri"/>
      <family val="2"/>
    </font>
    <font>
      <sz val="10"/>
      <color indexed="8"/>
      <name val="Calibri"/>
      <family val="2"/>
    </font>
    <font>
      <sz val="11"/>
      <color indexed="8"/>
      <name val="Calibri"/>
      <family val="2"/>
    </font>
    <font>
      <u/>
      <sz val="11"/>
      <color theme="10"/>
      <name val="Calibri"/>
      <family val="2"/>
    </font>
    <font>
      <u/>
      <sz val="11"/>
      <color theme="11"/>
      <name val="Calibri"/>
      <family val="2"/>
    </font>
    <font>
      <sz val="11"/>
      <color rgb="FF000000"/>
      <name val="Montserrat"/>
    </font>
  </fonts>
  <fills count="12">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s>
  <borders count="80">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right/>
      <top style="thin">
        <color indexed="8"/>
      </top>
      <bottom style="medium">
        <color indexed="9"/>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pplyNumberFormat="0" applyFill="0" applyBorder="0" applyProtection="0"/>
    <xf numFmtId="9" fontId="1" fillId="0" borderId="0" applyFont="0" applyFill="0" applyBorder="0" applyAlignment="0" applyProtection="0"/>
    <xf numFmtId="0" fontId="47" fillId="0" borderId="1" applyNumberFormat="0" applyFill="0" applyBorder="0" applyProtection="0"/>
    <xf numFmtId="9" fontId="1" fillId="0" borderId="1"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54">
    <xf numFmtId="0" fontId="0" fillId="0" borderId="0" xfId="0" applyFont="1" applyAlignment="1"/>
    <xf numFmtId="0" fontId="3" fillId="0" borderId="0" xfId="0" applyNumberFormat="1" applyFont="1" applyAlignment="1" applyProtection="1"/>
    <xf numFmtId="0" fontId="3" fillId="0" borderId="0" xfId="0" applyFont="1" applyAlignment="1" applyProtection="1"/>
    <xf numFmtId="0" fontId="5" fillId="2"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3" fontId="12" fillId="0" borderId="1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wrapText="1"/>
    </xf>
    <xf numFmtId="49" fontId="7" fillId="0" borderId="1" xfId="0" applyNumberFormat="1" applyFont="1" applyFill="1" applyBorder="1" applyAlignment="1" applyProtection="1">
      <alignment vertical="center" wrapText="1"/>
    </xf>
    <xf numFmtId="0" fontId="9" fillId="2" borderId="1" xfId="0" applyNumberFormat="1" applyFont="1" applyFill="1" applyBorder="1" applyAlignment="1" applyProtection="1">
      <alignment vertical="center" wrapText="1"/>
    </xf>
    <xf numFmtId="9" fontId="11" fillId="8" borderId="51" xfId="1" applyFont="1" applyFill="1" applyBorder="1" applyAlignment="1" applyProtection="1">
      <alignment horizontal="center" vertical="center" wrapText="1"/>
    </xf>
    <xf numFmtId="49" fontId="15" fillId="0" borderId="21" xfId="0" applyNumberFormat="1" applyFont="1" applyFill="1" applyBorder="1" applyAlignment="1" applyProtection="1">
      <alignment horizontal="right" vertical="center"/>
    </xf>
    <xf numFmtId="3" fontId="11" fillId="0"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right" wrapText="1"/>
    </xf>
    <xf numFmtId="0" fontId="8" fillId="2" borderId="1" xfId="0" applyNumberFormat="1" applyFont="1" applyFill="1" applyBorder="1" applyAlignment="1" applyProtection="1">
      <alignment horizontal="right" wrapText="1"/>
    </xf>
    <xf numFmtId="0" fontId="16" fillId="2" borderId="1" xfId="0" applyNumberFormat="1" applyFont="1" applyFill="1" applyBorder="1" applyAlignment="1" applyProtection="1">
      <alignment horizontal="right" wrapText="1"/>
    </xf>
    <xf numFmtId="0" fontId="11" fillId="3" borderId="44" xfId="0" applyNumberFormat="1" applyFont="1" applyFill="1" applyBorder="1" applyAlignment="1" applyProtection="1">
      <alignment horizontal="center" vertical="center"/>
    </xf>
    <xf numFmtId="3" fontId="11" fillId="8" borderId="45" xfId="0" applyNumberFormat="1" applyFont="1" applyFill="1" applyBorder="1" applyAlignment="1" applyProtection="1">
      <alignment horizontal="center" vertical="center" wrapText="1"/>
    </xf>
    <xf numFmtId="0" fontId="11" fillId="3" borderId="45" xfId="0" applyNumberFormat="1" applyFont="1" applyFill="1" applyBorder="1" applyAlignment="1" applyProtection="1">
      <alignment horizontal="center" vertical="center"/>
    </xf>
    <xf numFmtId="3" fontId="11" fillId="8" borderId="46" xfId="0" applyNumberFormat="1" applyFont="1" applyFill="1" applyBorder="1" applyAlignment="1" applyProtection="1">
      <alignment horizontal="center" vertical="center" wrapText="1"/>
    </xf>
    <xf numFmtId="49" fontId="11" fillId="3" borderId="50" xfId="0" applyNumberFormat="1" applyFont="1" applyFill="1" applyBorder="1" applyAlignment="1" applyProtection="1">
      <alignment horizontal="center" vertical="center"/>
    </xf>
    <xf numFmtId="3" fontId="11" fillId="8" borderId="5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xf>
    <xf numFmtId="3" fontId="11" fillId="8" borderId="55" xfId="0" applyNumberFormat="1" applyFont="1" applyFill="1" applyBorder="1" applyAlignment="1" applyProtection="1">
      <alignment horizontal="center" vertical="center" wrapText="1"/>
    </xf>
    <xf numFmtId="10" fontId="11" fillId="8" borderId="49" xfId="1"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3" fontId="11" fillId="0" borderId="2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wrapText="1"/>
    </xf>
    <xf numFmtId="0" fontId="3" fillId="0" borderId="68" xfId="0" applyNumberFormat="1" applyFont="1" applyBorder="1" applyAlignment="1" applyProtection="1"/>
    <xf numFmtId="0" fontId="3" fillId="0" borderId="22" xfId="0" applyNumberFormat="1" applyFont="1" applyBorder="1" applyAlignment="1" applyProtection="1"/>
    <xf numFmtId="0" fontId="19" fillId="2" borderId="1" xfId="0" applyNumberFormat="1" applyFont="1" applyFill="1" applyBorder="1" applyAlignment="1" applyProtection="1">
      <alignment vertical="center" wrapText="1"/>
    </xf>
    <xf numFmtId="0" fontId="17"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7" fillId="2" borderId="62" xfId="0" applyNumberFormat="1" applyFont="1" applyFill="1" applyBorder="1" applyAlignment="1" applyProtection="1">
      <alignment horizontal="center" vertical="center" wrapText="1"/>
    </xf>
    <xf numFmtId="0" fontId="23" fillId="2" borderId="7" xfId="0" applyNumberFormat="1" applyFont="1" applyFill="1" applyBorder="1" applyAlignment="1" applyProtection="1">
      <alignment horizontal="center" vertical="center" wrapText="1"/>
    </xf>
    <xf numFmtId="49" fontId="15" fillId="4" borderId="9"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49" fontId="15" fillId="4" borderId="16"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3" fontId="17" fillId="8" borderId="20"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vertical="center" wrapText="1"/>
    </xf>
    <xf numFmtId="0" fontId="26" fillId="8" borderId="18" xfId="0" applyNumberFormat="1" applyFont="1" applyFill="1" applyBorder="1" applyAlignment="1" applyProtection="1">
      <alignment horizontal="center" vertical="center" wrapText="1"/>
    </xf>
    <xf numFmtId="0" fontId="24" fillId="8" borderId="18" xfId="0" applyNumberFormat="1" applyFont="1" applyFill="1" applyBorder="1" applyAlignment="1" applyProtection="1">
      <alignment horizontal="center" vertical="center" wrapText="1"/>
    </xf>
    <xf numFmtId="3" fontId="27" fillId="8" borderId="11" xfId="0" applyNumberFormat="1" applyFont="1" applyFill="1" applyBorder="1" applyAlignment="1" applyProtection="1">
      <alignment horizontal="center" vertical="center" wrapText="1"/>
    </xf>
    <xf numFmtId="3" fontId="17" fillId="8" borderId="1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6" fillId="0" borderId="1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xf>
    <xf numFmtId="0" fontId="3" fillId="0" borderId="0" xfId="0" applyNumberFormat="1" applyFont="1" applyFill="1" applyAlignment="1" applyProtection="1"/>
    <xf numFmtId="0" fontId="3" fillId="0" borderId="0" xfId="0" applyFont="1" applyFill="1" applyAlignment="1" applyProtection="1"/>
    <xf numFmtId="0" fontId="3" fillId="0" borderId="1" xfId="0" applyFont="1" applyBorder="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vertical="center"/>
    </xf>
    <xf numFmtId="0" fontId="15" fillId="2" borderId="1" xfId="0" applyNumberFormat="1" applyFont="1" applyFill="1" applyBorder="1" applyAlignment="1" applyProtection="1">
      <alignment vertical="top" wrapText="1"/>
    </xf>
    <xf numFmtId="49" fontId="24"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xf numFmtId="0" fontId="3" fillId="0" borderId="1" xfId="0" applyNumberFormat="1" applyFont="1" applyBorder="1" applyAlignment="1" applyProtection="1"/>
    <xf numFmtId="0" fontId="24" fillId="0" borderId="1" xfId="0" applyNumberFormat="1" applyFont="1" applyBorder="1" applyAlignment="1" applyProtection="1"/>
    <xf numFmtId="0" fontId="15" fillId="0" borderId="1" xfId="0" applyNumberFormat="1" applyFont="1" applyBorder="1" applyAlignment="1" applyProtection="1"/>
    <xf numFmtId="0" fontId="24" fillId="0" borderId="0" xfId="0" applyNumberFormat="1" applyFont="1" applyAlignment="1" applyProtection="1"/>
    <xf numFmtId="0" fontId="15" fillId="0" borderId="0" xfId="0" applyNumberFormat="1" applyFont="1" applyAlignment="1" applyProtection="1"/>
    <xf numFmtId="49" fontId="24" fillId="2"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wrapText="1"/>
    </xf>
    <xf numFmtId="0" fontId="18" fillId="0" borderId="1" xfId="0" applyNumberFormat="1"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wrapText="1"/>
    </xf>
    <xf numFmtId="0" fontId="11" fillId="2" borderId="3" xfId="0" applyNumberFormat="1" applyFont="1" applyFill="1" applyBorder="1" applyAlignment="1" applyProtection="1">
      <alignment wrapText="1"/>
    </xf>
    <xf numFmtId="49" fontId="11" fillId="0" borderId="1" xfId="0" applyNumberFormat="1" applyFont="1" applyFill="1" applyBorder="1" applyAlignment="1" applyProtection="1">
      <alignment horizontal="center" vertical="center"/>
    </xf>
    <xf numFmtId="0" fontId="31" fillId="2" borderId="1" xfId="0" applyNumberFormat="1" applyFont="1" applyFill="1" applyBorder="1" applyAlignment="1" applyProtection="1">
      <alignment wrapText="1"/>
    </xf>
    <xf numFmtId="0" fontId="32" fillId="2" borderId="1" xfId="0" applyNumberFormat="1" applyFont="1" applyFill="1" applyBorder="1" applyAlignment="1" applyProtection="1">
      <alignment wrapText="1"/>
    </xf>
    <xf numFmtId="0" fontId="11" fillId="2" borderId="1" xfId="0" applyNumberFormat="1" applyFont="1" applyFill="1" applyBorder="1" applyAlignment="1" applyProtection="1">
      <alignment horizontal="center" wrapText="1"/>
    </xf>
    <xf numFmtId="0" fontId="23" fillId="2" borderId="1"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textRotation="90" wrapText="1"/>
    </xf>
    <xf numFmtId="49" fontId="15" fillId="4" borderId="42" xfId="0" applyNumberFormat="1" applyFont="1" applyFill="1" applyBorder="1" applyAlignment="1" applyProtection="1">
      <alignment horizontal="center" vertical="center" wrapText="1"/>
    </xf>
    <xf numFmtId="49" fontId="15" fillId="4" borderId="43"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3" fontId="17" fillId="3" borderId="10" xfId="0" applyNumberFormat="1" applyFont="1" applyFill="1" applyBorder="1" applyAlignment="1" applyProtection="1">
      <alignment horizontal="center" vertical="center" wrapText="1"/>
      <protection locked="0"/>
    </xf>
    <xf numFmtId="3" fontId="7" fillId="8" borderId="36" xfId="0" applyNumberFormat="1" applyFont="1" applyFill="1" applyBorder="1" applyAlignment="1" applyProtection="1">
      <alignment horizontal="center" vertical="center"/>
    </xf>
    <xf numFmtId="3" fontId="7" fillId="8" borderId="36" xfId="0" applyNumberFormat="1" applyFont="1" applyFill="1" applyBorder="1" applyAlignment="1" applyProtection="1">
      <alignment horizontal="center" vertical="center" wrapText="1"/>
    </xf>
    <xf numFmtId="3" fontId="17" fillId="3" borderId="36" xfId="0" applyNumberFormat="1" applyFont="1" applyFill="1" applyBorder="1" applyAlignment="1" applyProtection="1">
      <alignment horizontal="center" vertical="center" wrapText="1"/>
      <protection locked="0"/>
    </xf>
    <xf numFmtId="3" fontId="17" fillId="8" borderId="55" xfId="0" applyNumberFormat="1" applyFont="1" applyFill="1" applyBorder="1" applyAlignment="1" applyProtection="1">
      <alignment horizontal="center" vertical="center" wrapText="1"/>
    </xf>
    <xf numFmtId="0" fontId="32" fillId="8" borderId="1" xfId="0" applyNumberFormat="1" applyFont="1" applyFill="1" applyBorder="1" applyAlignment="1" applyProtection="1">
      <alignment horizontal="center"/>
    </xf>
    <xf numFmtId="3" fontId="17" fillId="3" borderId="56"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49" fontId="24" fillId="2" borderId="15" xfId="0" applyNumberFormat="1" applyFont="1" applyFill="1" applyBorder="1" applyAlignment="1" applyProtection="1">
      <alignment vertical="center" wrapText="1"/>
      <protection locked="0"/>
    </xf>
    <xf numFmtId="3" fontId="17" fillId="8" borderId="21" xfId="0" applyNumberFormat="1" applyFont="1" applyFill="1" applyBorder="1" applyAlignment="1" applyProtection="1">
      <alignment horizontal="center" vertical="center" wrapText="1"/>
    </xf>
    <xf numFmtId="3" fontId="17" fillId="8" borderId="36" xfId="0" applyNumberFormat="1" applyFont="1" applyFill="1" applyBorder="1" applyAlignment="1" applyProtection="1">
      <alignment horizontal="center" vertical="center" wrapText="1"/>
    </xf>
    <xf numFmtId="3" fontId="17" fillId="3" borderId="37" xfId="0" applyNumberFormat="1" applyFont="1" applyFill="1" applyBorder="1" applyAlignment="1" applyProtection="1">
      <alignment horizontal="center" vertical="center" wrapText="1"/>
      <protection locked="0"/>
    </xf>
    <xf numFmtId="0" fontId="3" fillId="8" borderId="0" xfId="0" applyNumberFormat="1" applyFont="1" applyFill="1" applyAlignment="1" applyProtection="1">
      <alignment horizontal="center"/>
    </xf>
    <xf numFmtId="0" fontId="32" fillId="8" borderId="0" xfId="0" applyNumberFormat="1" applyFont="1" applyFill="1" applyAlignment="1" applyProtection="1">
      <alignment horizontal="center"/>
    </xf>
    <xf numFmtId="49" fontId="32" fillId="8" borderId="21" xfId="0" applyNumberFormat="1" applyFont="1" applyFill="1" applyBorder="1" applyAlignment="1" applyProtection="1">
      <alignment vertical="center" wrapText="1"/>
    </xf>
    <xf numFmtId="3" fontId="26" fillId="8" borderId="5" xfId="0" applyNumberFormat="1" applyFont="1" applyFill="1" applyBorder="1" applyAlignment="1" applyProtection="1">
      <alignment horizontal="center" vertical="center" wrapText="1"/>
    </xf>
    <xf numFmtId="3" fontId="17" fillId="8" borderId="5"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49" fontId="24" fillId="2" borderId="1" xfId="0" applyNumberFormat="1" applyFont="1" applyFill="1" applyBorder="1" applyAlignment="1" applyProtection="1">
      <alignment vertical="center" wrapText="1"/>
    </xf>
    <xf numFmtId="9" fontId="22" fillId="8" borderId="1" xfId="1"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vertical="center" wrapText="1"/>
    </xf>
    <xf numFmtId="0" fontId="17" fillId="0" borderId="1" xfId="0" applyNumberFormat="1" applyFont="1" applyFill="1" applyBorder="1" applyAlignment="1" applyProtection="1">
      <alignment vertical="center" wrapText="1"/>
    </xf>
    <xf numFmtId="0" fontId="28" fillId="2" borderId="12" xfId="0" applyNumberFormat="1" applyFont="1" applyFill="1" applyBorder="1" applyAlignment="1" applyProtection="1">
      <alignment vertical="center" wrapText="1"/>
    </xf>
    <xf numFmtId="0" fontId="28" fillId="2" borderId="1" xfId="0" applyNumberFormat="1" applyFont="1" applyFill="1" applyBorder="1" applyAlignment="1" applyProtection="1">
      <alignment vertical="center" wrapText="1"/>
    </xf>
    <xf numFmtId="0" fontId="7" fillId="3" borderId="41"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wrapText="1"/>
    </xf>
    <xf numFmtId="0" fontId="32" fillId="0" borderId="1" xfId="0" applyNumberFormat="1" applyFont="1" applyBorder="1" applyAlignment="1" applyProtection="1"/>
    <xf numFmtId="49" fontId="18" fillId="2" borderId="1" xfId="0" applyNumberFormat="1" applyFont="1" applyFill="1" applyBorder="1" applyAlignment="1" applyProtection="1">
      <alignment horizontal="right" vertical="center" wrapText="1"/>
    </xf>
    <xf numFmtId="49" fontId="18" fillId="2" borderId="12" xfId="0" applyNumberFormat="1" applyFont="1" applyFill="1" applyBorder="1" applyAlignment="1" applyProtection="1">
      <alignment horizontal="right" vertical="center" wrapText="1"/>
    </xf>
    <xf numFmtId="0" fontId="18" fillId="2" borderId="12" xfId="0" applyNumberFormat="1" applyFont="1" applyFill="1" applyBorder="1" applyAlignment="1" applyProtection="1">
      <alignment horizontal="right" vertical="center" wrapText="1"/>
    </xf>
    <xf numFmtId="0" fontId="32" fillId="0" borderId="0" xfId="0" applyNumberFormat="1" applyFont="1" applyAlignment="1" applyProtection="1"/>
    <xf numFmtId="0" fontId="3" fillId="0" borderId="1" xfId="0" applyFont="1" applyBorder="1" applyAlignment="1" applyProtection="1"/>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vertical="center" wrapText="1"/>
    </xf>
    <xf numFmtId="0" fontId="14" fillId="8" borderId="6" xfId="0"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xf>
    <xf numFmtId="0" fontId="31" fillId="0" borderId="1" xfId="0" applyFont="1" applyBorder="1" applyAlignment="1" applyProtection="1">
      <alignment horizontal="center"/>
    </xf>
    <xf numFmtId="0" fontId="10" fillId="2" borderId="13" xfId="0" applyNumberFormat="1" applyFont="1" applyFill="1" applyBorder="1" applyAlignment="1" applyProtection="1">
      <alignment horizontal="center" vertical="center"/>
    </xf>
    <xf numFmtId="49" fontId="31" fillId="2" borderId="13" xfId="0" applyNumberFormat="1" applyFont="1" applyFill="1" applyBorder="1" applyAlignment="1" applyProtection="1">
      <alignment vertical="center" wrapText="1"/>
    </xf>
    <xf numFmtId="49" fontId="31" fillId="2" borderId="13"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wrapText="1"/>
    </xf>
    <xf numFmtId="3" fontId="31" fillId="8" borderId="13" xfId="0" applyNumberFormat="1" applyFont="1" applyFill="1" applyBorder="1" applyAlignment="1" applyProtection="1">
      <alignment horizontal="center" vertical="center" wrapText="1"/>
    </xf>
    <xf numFmtId="9" fontId="33" fillId="8" borderId="13" xfId="1" applyFont="1" applyFill="1" applyBorder="1" applyAlignment="1" applyProtection="1">
      <alignment horizontal="center" vertical="center" wrapText="1"/>
    </xf>
    <xf numFmtId="0" fontId="34" fillId="0" borderId="13" xfId="0" applyNumberFormat="1" applyFont="1" applyBorder="1" applyAlignment="1" applyProtection="1">
      <alignment vertical="center" wrapText="1"/>
      <protection locked="0"/>
    </xf>
    <xf numFmtId="0" fontId="35" fillId="2" borderId="13" xfId="0" applyNumberFormat="1" applyFont="1" applyFill="1" applyBorder="1" applyAlignment="1" applyProtection="1">
      <alignment horizontal="center" vertical="center"/>
    </xf>
    <xf numFmtId="49" fontId="33" fillId="2" borderId="13" xfId="0" applyNumberFormat="1" applyFont="1" applyFill="1" applyBorder="1" applyAlignment="1" applyProtection="1">
      <alignment vertical="center" wrapText="1"/>
    </xf>
    <xf numFmtId="49" fontId="33" fillId="2" borderId="13"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0" fontId="36" fillId="0" borderId="1" xfId="0" applyNumberFormat="1" applyFont="1" applyBorder="1" applyAlignment="1" applyProtection="1"/>
    <xf numFmtId="0" fontId="36" fillId="0" borderId="1" xfId="0" applyFont="1" applyBorder="1" applyAlignment="1" applyProtection="1"/>
    <xf numFmtId="3" fontId="31" fillId="2" borderId="13" xfId="0" applyNumberFormat="1" applyFont="1" applyFill="1" applyBorder="1" applyAlignment="1" applyProtection="1">
      <alignment horizontal="center" vertical="center" wrapText="1"/>
      <protection locked="0"/>
    </xf>
    <xf numFmtId="0" fontId="37" fillId="0" borderId="13" xfId="0" applyNumberFormat="1" applyFont="1" applyBorder="1" applyAlignment="1" applyProtection="1">
      <alignment vertical="center" wrapText="1"/>
      <protection locked="0"/>
    </xf>
    <xf numFmtId="0" fontId="28"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7" fillId="0" borderId="1" xfId="0" applyNumberFormat="1" applyFont="1" applyBorder="1" applyAlignment="1" applyProtection="1"/>
    <xf numFmtId="0" fontId="37" fillId="0" borderId="1" xfId="0" applyFont="1" applyBorder="1" applyAlignment="1" applyProtection="1"/>
    <xf numFmtId="0" fontId="15" fillId="8"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3" fillId="8" borderId="1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17" fillId="8" borderId="59" xfId="0" applyFont="1" applyFill="1" applyBorder="1" applyAlignment="1" applyProtection="1">
      <alignment horizontal="center" vertical="center"/>
    </xf>
    <xf numFmtId="0" fontId="17" fillId="8" borderId="58" xfId="0" applyFont="1" applyFill="1" applyBorder="1" applyAlignment="1" applyProtection="1">
      <alignment horizontal="center" vertical="center"/>
    </xf>
    <xf numFmtId="0" fontId="17" fillId="0" borderId="13" xfId="0" applyFont="1" applyBorder="1" applyAlignment="1" applyProtection="1">
      <protection locked="0"/>
    </xf>
    <xf numFmtId="0" fontId="17" fillId="8" borderId="57" xfId="0" applyFont="1" applyFill="1" applyBorder="1" applyAlignment="1" applyProtection="1">
      <alignment horizontal="center" vertical="center"/>
    </xf>
    <xf numFmtId="0" fontId="17" fillId="10" borderId="57" xfId="0" applyFont="1" applyFill="1" applyBorder="1" applyAlignment="1" applyProtection="1">
      <alignment horizontal="center" vertical="center"/>
    </xf>
    <xf numFmtId="49" fontId="15" fillId="4" borderId="54" xfId="0" applyNumberFormat="1" applyFont="1" applyFill="1" applyBorder="1" applyAlignment="1" applyProtection="1">
      <alignment horizontal="center" vertical="center" wrapText="1"/>
    </xf>
    <xf numFmtId="3" fontId="17" fillId="2" borderId="70" xfId="0" applyNumberFormat="1" applyFont="1" applyFill="1" applyBorder="1" applyAlignment="1" applyProtection="1">
      <alignment horizontal="center" vertical="center" wrapText="1"/>
      <protection locked="0"/>
    </xf>
    <xf numFmtId="3" fontId="17" fillId="8" borderId="37" xfId="0" applyNumberFormat="1" applyFont="1" applyFill="1" applyBorder="1" applyAlignment="1" applyProtection="1">
      <alignment horizontal="center" vertical="center" wrapText="1"/>
    </xf>
    <xf numFmtId="3" fontId="17" fillId="8" borderId="71"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15" fillId="4" borderId="72"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15" fillId="4" borderId="74" xfId="0" applyNumberFormat="1" applyFont="1" applyFill="1" applyBorder="1" applyAlignment="1" applyProtection="1">
      <alignment horizontal="center" vertical="center" wrapText="1"/>
    </xf>
    <xf numFmtId="0" fontId="38"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15" fillId="0" borderId="0" xfId="0" applyFont="1" applyAlignment="1" applyProtection="1"/>
    <xf numFmtId="1" fontId="15" fillId="7" borderId="13" xfId="0" applyNumberFormat="1" applyFont="1" applyFill="1" applyBorder="1" applyAlignment="1" applyProtection="1">
      <alignment horizontal="center" vertical="center" wrapText="1"/>
    </xf>
    <xf numFmtId="1" fontId="39" fillId="0" borderId="0" xfId="0" applyNumberFormat="1" applyFont="1" applyAlignment="1" applyProtection="1">
      <alignment horizontal="center" vertical="center"/>
    </xf>
    <xf numFmtId="0" fontId="15" fillId="7" borderId="13" xfId="0"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27" fillId="0" borderId="0" xfId="0" applyFont="1" applyAlignment="1" applyProtection="1">
      <alignment horizontal="center" vertical="center"/>
    </xf>
    <xf numFmtId="0" fontId="38" fillId="0" borderId="0" xfId="0" applyFont="1" applyAlignment="1" applyProtection="1">
      <alignment horizontal="center" vertical="center"/>
    </xf>
    <xf numFmtId="0" fontId="17" fillId="9" borderId="0" xfId="0" applyFont="1" applyFill="1" applyAlignment="1" applyProtection="1"/>
    <xf numFmtId="0" fontId="3"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38"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wrapText="1"/>
    </xf>
    <xf numFmtId="0" fontId="17"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1" fillId="0" borderId="13" xfId="0" applyFont="1" applyBorder="1" applyProtection="1">
      <protection locked="0"/>
    </xf>
    <xf numFmtId="0" fontId="17" fillId="8" borderId="10" xfId="0" applyNumberFormat="1" applyFont="1" applyFill="1" applyBorder="1" applyAlignment="1" applyProtection="1">
      <alignment horizontal="center" vertical="center" wrapText="1"/>
      <protection locked="0"/>
    </xf>
    <xf numFmtId="0" fontId="3" fillId="8" borderId="10" xfId="0" applyNumberFormat="1" applyFont="1" applyFill="1" applyBorder="1" applyAlignment="1" applyProtection="1">
      <alignment horizontal="center" vertical="center" wrapText="1"/>
      <protection locked="0"/>
    </xf>
    <xf numFmtId="0" fontId="13" fillId="8" borderId="10" xfId="0" applyNumberFormat="1" applyFont="1" applyFill="1" applyBorder="1" applyAlignment="1" applyProtection="1">
      <alignment horizontal="center" vertical="center" wrapText="1"/>
      <protection locked="0"/>
    </xf>
    <xf numFmtId="3" fontId="17" fillId="8" borderId="10" xfId="0" applyNumberFormat="1" applyFont="1" applyFill="1" applyBorder="1" applyAlignment="1" applyProtection="1">
      <alignment horizontal="center" vertical="center" wrapText="1"/>
      <protection locked="0"/>
    </xf>
    <xf numFmtId="3" fontId="17" fillId="8" borderId="20" xfId="0" applyNumberFormat="1" applyFont="1" applyFill="1" applyBorder="1" applyAlignment="1" applyProtection="1">
      <alignment horizontal="center" vertical="center" wrapText="1"/>
      <protection locked="0"/>
    </xf>
    <xf numFmtId="3" fontId="17" fillId="8" borderId="6" xfId="0" applyNumberFormat="1" applyFont="1" applyFill="1" applyBorder="1" applyAlignment="1" applyProtection="1">
      <alignment horizontal="center" vertical="center" wrapText="1"/>
      <protection locked="0"/>
    </xf>
    <xf numFmtId="3" fontId="17" fillId="8" borderId="71" xfId="0" applyNumberFormat="1" applyFont="1" applyFill="1" applyBorder="1" applyAlignment="1" applyProtection="1">
      <alignment horizontal="center" vertical="center" wrapText="1"/>
      <protection locked="0"/>
    </xf>
    <xf numFmtId="0" fontId="46" fillId="0" borderId="77" xfId="0" applyFont="1" applyBorder="1" applyAlignment="1" applyProtection="1">
      <alignment horizontal="center" vertical="center"/>
      <protection locked="0"/>
    </xf>
    <xf numFmtId="14" fontId="46" fillId="0" borderId="77" xfId="0" applyNumberFormat="1" applyFont="1" applyFill="1" applyBorder="1" applyAlignment="1" applyProtection="1">
      <alignment horizontal="center" vertical="center"/>
      <protection locked="0"/>
    </xf>
    <xf numFmtId="14" fontId="46" fillId="0" borderId="77" xfId="0" applyNumberFormat="1" applyFont="1" applyBorder="1" applyAlignment="1" applyProtection="1">
      <alignment horizontal="center" vertical="center"/>
      <protection locked="0"/>
    </xf>
    <xf numFmtId="0" fontId="34" fillId="0" borderId="77" xfId="0" applyNumberFormat="1" applyFont="1" applyBorder="1" applyAlignment="1" applyProtection="1">
      <alignment vertical="center" wrapText="1"/>
      <protection locked="0"/>
    </xf>
    <xf numFmtId="3" fontId="17" fillId="0" borderId="70" xfId="0" applyNumberFormat="1" applyFont="1" applyFill="1" applyBorder="1" applyAlignment="1" applyProtection="1">
      <alignment horizontal="center" vertical="center" wrapText="1"/>
      <protection locked="0"/>
    </xf>
    <xf numFmtId="0" fontId="46" fillId="0" borderId="77" xfId="0"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46" fillId="9" borderId="77" xfId="0" applyFont="1" applyFill="1" applyBorder="1" applyAlignment="1" applyProtection="1">
      <alignment horizontal="center" vertical="center"/>
      <protection locked="0"/>
    </xf>
    <xf numFmtId="49" fontId="24" fillId="0" borderId="15" xfId="0" applyNumberFormat="1" applyFont="1" applyFill="1" applyBorder="1" applyAlignment="1" applyProtection="1">
      <alignment vertical="center" wrapText="1"/>
      <protection locked="0"/>
    </xf>
    <xf numFmtId="49" fontId="24" fillId="9" borderId="15"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protection locked="0"/>
    </xf>
    <xf numFmtId="0" fontId="37" fillId="0" borderId="77" xfId="0" applyNumberFormat="1" applyFont="1" applyBorder="1" applyAlignment="1" applyProtection="1">
      <alignment vertical="center" wrapText="1"/>
      <protection locked="0"/>
    </xf>
    <xf numFmtId="3" fontId="17" fillId="9" borderId="70" xfId="0" applyNumberFormat="1" applyFont="1" applyFill="1" applyBorder="1" applyAlignment="1" applyProtection="1">
      <alignment horizontal="center" vertical="center" wrapText="1"/>
      <protection locked="0"/>
    </xf>
    <xf numFmtId="0" fontId="34" fillId="0" borderId="77" xfId="0" applyNumberFormat="1" applyFont="1" applyFill="1" applyBorder="1" applyAlignment="1" applyProtection="1">
      <alignment vertical="center" wrapText="1"/>
      <protection locked="0"/>
    </xf>
    <xf numFmtId="0" fontId="1" fillId="0" borderId="0" xfId="0" applyFont="1" applyAlignment="1">
      <alignment vertical="center"/>
    </xf>
    <xf numFmtId="0" fontId="3" fillId="0" borderId="13" xfId="0" applyFont="1" applyBorder="1" applyAlignment="1" applyProtection="1">
      <alignment vertical="center"/>
      <protection locked="0"/>
    </xf>
    <xf numFmtId="0" fontId="50" fillId="0" borderId="78"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79" xfId="0" applyFont="1" applyBorder="1" applyAlignment="1">
      <alignment vertical="center"/>
    </xf>
    <xf numFmtId="49" fontId="15" fillId="4" borderId="4" xfId="0" applyNumberFormat="1" applyFont="1" applyFill="1" applyBorder="1" applyAlignment="1" applyProtection="1">
      <alignment horizontal="center" vertical="center" wrapText="1"/>
    </xf>
    <xf numFmtId="0" fontId="15" fillId="4" borderId="4" xfId="0" applyNumberFormat="1" applyFont="1" applyFill="1" applyBorder="1" applyAlignment="1" applyProtection="1">
      <alignment horizontal="center" vertical="center" wrapText="1"/>
    </xf>
    <xf numFmtId="49" fontId="24" fillId="2" borderId="1" xfId="0" applyNumberFormat="1" applyFont="1" applyFill="1" applyBorder="1" applyAlignment="1" applyProtection="1">
      <alignment horizontal="left" vertical="top" wrapText="1"/>
    </xf>
    <xf numFmtId="49" fontId="24" fillId="2" borderId="28" xfId="0" applyNumberFormat="1" applyFont="1" applyFill="1" applyBorder="1" applyAlignment="1" applyProtection="1">
      <alignment horizontal="left" vertical="top" wrapText="1"/>
    </xf>
    <xf numFmtId="49" fontId="10" fillId="3" borderId="1" xfId="0" applyNumberFormat="1" applyFont="1" applyFill="1" applyBorder="1" applyAlignment="1" applyProtection="1">
      <alignment horizontal="center" vertical="center" wrapText="1"/>
    </xf>
    <xf numFmtId="49" fontId="10" fillId="3" borderId="22" xfId="0" applyNumberFormat="1" applyFont="1" applyFill="1" applyBorder="1" applyAlignment="1" applyProtection="1">
      <alignment horizontal="center" vertical="center" wrapText="1"/>
    </xf>
    <xf numFmtId="49" fontId="10" fillId="3" borderId="60" xfId="0" applyNumberFormat="1" applyFont="1" applyFill="1" applyBorder="1" applyAlignment="1" applyProtection="1">
      <alignment horizontal="center" vertical="center" wrapText="1"/>
    </xf>
    <xf numFmtId="49" fontId="22" fillId="3" borderId="65" xfId="0" applyNumberFormat="1" applyFont="1" applyFill="1" applyBorder="1" applyAlignment="1" applyProtection="1">
      <alignment horizontal="center" vertical="center" wrapText="1"/>
    </xf>
    <xf numFmtId="0" fontId="22" fillId="3" borderId="66" xfId="0" applyNumberFormat="1" applyFont="1" applyFill="1" applyBorder="1" applyAlignment="1" applyProtection="1">
      <alignment horizontal="center" vertical="center" wrapText="1"/>
    </xf>
    <xf numFmtId="0" fontId="22" fillId="3" borderId="67"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49"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top" wrapText="1"/>
    </xf>
    <xf numFmtId="49" fontId="24" fillId="2" borderId="1" xfId="0" applyNumberFormat="1" applyFont="1" applyFill="1" applyBorder="1" applyAlignment="1" applyProtection="1">
      <alignment horizontal="center" vertical="top" wrapText="1"/>
    </xf>
    <xf numFmtId="49" fontId="11" fillId="3" borderId="34" xfId="0" applyNumberFormat="1" applyFont="1" applyFill="1" applyBorder="1" applyAlignment="1" applyProtection="1">
      <alignment horizontal="right" vertical="center" wrapText="1"/>
    </xf>
    <xf numFmtId="49" fontId="11" fillId="3" borderId="35" xfId="0" applyNumberFormat="1" applyFont="1" applyFill="1" applyBorder="1" applyAlignment="1" applyProtection="1">
      <alignment horizontal="right" vertical="center" wrapText="1"/>
    </xf>
    <xf numFmtId="49" fontId="28" fillId="2" borderId="25" xfId="0" applyNumberFormat="1" applyFont="1" applyFill="1" applyBorder="1" applyAlignment="1" applyProtection="1">
      <alignment horizontal="center" vertical="top" wrapText="1"/>
    </xf>
    <xf numFmtId="49" fontId="28" fillId="2" borderId="26" xfId="0" applyNumberFormat="1" applyFont="1" applyFill="1" applyBorder="1" applyAlignment="1" applyProtection="1">
      <alignment horizontal="center" vertical="top" wrapText="1"/>
    </xf>
    <xf numFmtId="0" fontId="14" fillId="2" borderId="27" xfId="0" applyNumberFormat="1" applyFont="1" applyFill="1" applyBorder="1" applyAlignment="1" applyProtection="1">
      <alignment horizontal="center" vertical="center" wrapText="1"/>
      <protection locked="0"/>
    </xf>
    <xf numFmtId="0" fontId="14" fillId="2" borderId="28"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xf>
    <xf numFmtId="0" fontId="15" fillId="4" borderId="8" xfId="0" applyNumberFormat="1" applyFont="1" applyFill="1" applyBorder="1" applyAlignment="1" applyProtection="1">
      <alignment horizontal="center" vertical="center" wrapText="1"/>
    </xf>
    <xf numFmtId="3" fontId="17" fillId="8" borderId="23" xfId="0" applyNumberFormat="1" applyFont="1" applyFill="1" applyBorder="1" applyAlignment="1" applyProtection="1">
      <alignment horizontal="center" vertical="center" wrapText="1"/>
    </xf>
    <xf numFmtId="3" fontId="17" fillId="8" borderId="24" xfId="0" applyNumberFormat="1" applyFont="1" applyFill="1" applyBorder="1" applyAlignment="1" applyProtection="1">
      <alignment horizontal="center" vertical="center" wrapText="1"/>
    </xf>
    <xf numFmtId="49" fontId="15" fillId="4" borderId="19" xfId="0" applyNumberFormat="1" applyFont="1" applyFill="1" applyBorder="1" applyAlignment="1" applyProtection="1">
      <alignment horizontal="center" vertical="center" wrapText="1"/>
    </xf>
    <xf numFmtId="0" fontId="28" fillId="2" borderId="12"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49" fontId="15" fillId="4" borderId="13" xfId="0" applyNumberFormat="1" applyFont="1" applyFill="1" applyBorder="1" applyAlignment="1" applyProtection="1">
      <alignment horizontal="center" vertical="center" wrapText="1"/>
    </xf>
    <xf numFmtId="0" fontId="24" fillId="2" borderId="28" xfId="0" applyNumberFormat="1" applyFont="1" applyFill="1" applyBorder="1" applyAlignment="1" applyProtection="1">
      <alignment horizontal="center" vertical="top" wrapText="1"/>
    </xf>
    <xf numFmtId="0" fontId="24" fillId="0" borderId="1" xfId="0" applyFont="1" applyBorder="1" applyAlignment="1" applyProtection="1">
      <alignment horizontal="left" vertical="top" wrapText="1"/>
    </xf>
    <xf numFmtId="0" fontId="24" fillId="0" borderId="28" xfId="0" applyFont="1" applyBorder="1" applyAlignment="1" applyProtection="1">
      <alignment horizontal="left" vertical="top" wrapText="1"/>
    </xf>
    <xf numFmtId="49" fontId="20"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21" fillId="0" borderId="1" xfId="0" applyFont="1" applyBorder="1" applyAlignment="1" applyProtection="1"/>
    <xf numFmtId="49" fontId="4"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center" vertical="center" wrapText="1"/>
    </xf>
    <xf numFmtId="0" fontId="10" fillId="6" borderId="34" xfId="0" applyNumberFormat="1" applyFont="1" applyFill="1" applyBorder="1" applyAlignment="1" applyProtection="1">
      <alignment horizontal="center" vertical="center" wrapText="1"/>
      <protection locked="0"/>
    </xf>
    <xf numFmtId="0" fontId="10" fillId="6" borderId="35" xfId="0" applyNumberFormat="1" applyFont="1" applyFill="1" applyBorder="1" applyAlignment="1" applyProtection="1">
      <alignment horizontal="center" vertical="center" wrapText="1"/>
      <protection locked="0"/>
    </xf>
    <xf numFmtId="0" fontId="10" fillId="6" borderId="69" xfId="0" applyNumberFormat="1" applyFont="1" applyFill="1" applyBorder="1" applyAlignment="1" applyProtection="1">
      <alignment horizontal="center" vertical="center" wrapText="1"/>
      <protection locked="0"/>
    </xf>
    <xf numFmtId="0" fontId="14" fillId="6" borderId="22"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49" fontId="29" fillId="2" borderId="1" xfId="0" applyNumberFormat="1" applyFont="1" applyFill="1" applyBorder="1" applyAlignment="1" applyProtection="1">
      <alignment horizontal="center" wrapText="1"/>
    </xf>
    <xf numFmtId="49" fontId="9" fillId="2" borderId="1" xfId="0" applyNumberFormat="1" applyFont="1" applyFill="1" applyBorder="1" applyAlignment="1" applyProtection="1">
      <alignment horizontal="center" vertical="center" wrapText="1"/>
    </xf>
    <xf numFmtId="0" fontId="18" fillId="0" borderId="66" xfId="0" applyFont="1" applyBorder="1" applyAlignment="1" applyProtection="1"/>
    <xf numFmtId="49" fontId="10" fillId="3" borderId="61" xfId="0" applyNumberFormat="1" applyFont="1" applyFill="1" applyBorder="1" applyAlignment="1" applyProtection="1">
      <alignment horizontal="center" vertical="center" wrapText="1"/>
    </xf>
    <xf numFmtId="0" fontId="3" fillId="0" borderId="38" xfId="0" applyFont="1" applyBorder="1" applyAlignment="1" applyProtection="1"/>
    <xf numFmtId="0" fontId="10" fillId="3" borderId="38" xfId="0" applyNumberFormat="1" applyFont="1" applyFill="1" applyBorder="1" applyAlignment="1" applyProtection="1">
      <alignment horizontal="center" vertical="center" wrapText="1"/>
    </xf>
    <xf numFmtId="49" fontId="24" fillId="4" borderId="54" xfId="0" applyNumberFormat="1" applyFont="1" applyFill="1" applyBorder="1" applyAlignment="1" applyProtection="1">
      <alignment horizontal="center" vertical="center" wrapText="1"/>
    </xf>
    <xf numFmtId="49" fontId="24" fillId="4" borderId="42"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wrapText="1"/>
    </xf>
    <xf numFmtId="49" fontId="13" fillId="3" borderId="38" xfId="0" applyNumberFormat="1" applyFont="1" applyFill="1" applyBorder="1" applyAlignment="1" applyProtection="1">
      <alignment horizontal="right" vertical="center" wrapText="1"/>
    </xf>
    <xf numFmtId="0" fontId="4" fillId="2" borderId="1" xfId="0" applyNumberFormat="1" applyFont="1" applyFill="1" applyBorder="1" applyAlignment="1" applyProtection="1">
      <alignment horizontal="center" wrapText="1"/>
    </xf>
    <xf numFmtId="0" fontId="3" fillId="0" borderId="1" xfId="0" applyFont="1" applyBorder="1" applyAlignment="1" applyProtection="1"/>
    <xf numFmtId="0" fontId="18" fillId="2" borderId="47" xfId="0" applyNumberFormat="1" applyFont="1" applyFill="1" applyBorder="1" applyAlignment="1" applyProtection="1">
      <alignment horizontal="center" vertical="center" wrapText="1"/>
    </xf>
    <xf numFmtId="0" fontId="18" fillId="2" borderId="48" xfId="0" applyNumberFormat="1" applyFont="1" applyFill="1" applyBorder="1" applyAlignment="1" applyProtection="1">
      <alignment horizontal="center" vertical="center" wrapText="1"/>
    </xf>
    <xf numFmtId="0" fontId="14" fillId="0" borderId="40" xfId="0" applyNumberFormat="1" applyFont="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top" wrapText="1"/>
    </xf>
    <xf numFmtId="0" fontId="10" fillId="8" borderId="22" xfId="0" applyNumberFormat="1" applyFont="1" applyFill="1" applyBorder="1" applyAlignment="1" applyProtection="1">
      <alignment horizontal="center" vertical="center" wrapText="1"/>
    </xf>
    <xf numFmtId="0" fontId="10" fillId="8" borderId="1"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wrapText="1"/>
    </xf>
    <xf numFmtId="0" fontId="14" fillId="8" borderId="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center" wrapText="1"/>
    </xf>
    <xf numFmtId="0" fontId="26" fillId="8" borderId="23" xfId="0" applyNumberFormat="1" applyFont="1" applyFill="1" applyBorder="1" applyAlignment="1" applyProtection="1">
      <alignment horizontal="center" vertical="center" wrapText="1"/>
    </xf>
    <xf numFmtId="0" fontId="26" fillId="8" borderId="2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7" fillId="7" borderId="14"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7" fillId="7" borderId="16" xfId="0" applyNumberFormat="1" applyFont="1" applyFill="1" applyBorder="1" applyAlignment="1" applyProtection="1">
      <alignment horizontal="center" vertical="center" wrapText="1"/>
    </xf>
    <xf numFmtId="0" fontId="7" fillId="7" borderId="13" xfId="0" applyNumberFormat="1" applyFont="1" applyFill="1" applyBorder="1" applyAlignment="1" applyProtection="1">
      <alignment horizontal="center" vertical="center" wrapText="1"/>
    </xf>
    <xf numFmtId="3" fontId="26" fillId="8" borderId="40"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right" vertical="center" wrapText="1"/>
    </xf>
    <xf numFmtId="0" fontId="11" fillId="0" borderId="1" xfId="0" applyNumberFormat="1" applyFont="1" applyFill="1" applyBorder="1" applyAlignment="1" applyProtection="1">
      <alignment horizontal="right" vertical="center" wrapText="1" indent="1"/>
    </xf>
    <xf numFmtId="0" fontId="17" fillId="7" borderId="53" xfId="0" applyNumberFormat="1" applyFont="1" applyFill="1" applyBorder="1" applyAlignment="1" applyProtection="1">
      <alignment horizontal="center" vertical="center" wrapText="1"/>
    </xf>
    <xf numFmtId="0" fontId="17" fillId="7" borderId="52" xfId="0" applyNumberFormat="1" applyFont="1" applyFill="1" applyBorder="1" applyAlignment="1" applyProtection="1">
      <alignment horizontal="center" vertical="center" wrapText="1"/>
    </xf>
    <xf numFmtId="0" fontId="17" fillId="7" borderId="13"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wrapText="1"/>
    </xf>
    <xf numFmtId="0" fontId="29"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5" xfId="0" applyNumberFormat="1" applyFont="1" applyFill="1" applyBorder="1" applyAlignment="1" applyProtection="1">
      <alignment horizontal="right" vertical="center" wrapText="1"/>
    </xf>
    <xf numFmtId="0" fontId="10" fillId="5" borderId="1" xfId="0" applyNumberFormat="1" applyFont="1" applyFill="1" applyBorder="1" applyAlignment="1" applyProtection="1">
      <alignment horizontal="center" wrapText="1"/>
    </xf>
    <xf numFmtId="0" fontId="10" fillId="5" borderId="1" xfId="0" applyNumberFormat="1" applyFont="1" applyFill="1" applyBorder="1" applyAlignment="1" applyProtection="1">
      <alignment horizontal="center"/>
    </xf>
    <xf numFmtId="0" fontId="9" fillId="0" borderId="13" xfId="0" applyNumberFormat="1" applyFont="1" applyBorder="1" applyAlignment="1" applyProtection="1">
      <alignment horizontal="center" wrapText="1"/>
      <protection locked="0"/>
    </xf>
    <xf numFmtId="0" fontId="10" fillId="5" borderId="17" xfId="0" applyNumberFormat="1" applyFont="1" applyFill="1" applyBorder="1" applyAlignment="1" applyProtection="1">
      <alignment horizontal="center" wrapText="1"/>
    </xf>
    <xf numFmtId="0" fontId="10" fillId="5" borderId="17" xfId="0" applyNumberFormat="1" applyFont="1" applyFill="1" applyBorder="1" applyAlignment="1" applyProtection="1">
      <alignment horizontal="center"/>
    </xf>
    <xf numFmtId="0" fontId="9" fillId="0" borderId="14" xfId="0" applyNumberFormat="1" applyFont="1" applyBorder="1" applyAlignment="1" applyProtection="1">
      <alignment horizontal="center" wrapText="1"/>
      <protection locked="0"/>
    </xf>
    <xf numFmtId="0" fontId="9" fillId="0" borderId="15" xfId="0" applyNumberFormat="1" applyFont="1" applyBorder="1" applyAlignment="1" applyProtection="1">
      <alignment horizontal="center" wrapText="1"/>
      <protection locked="0"/>
    </xf>
    <xf numFmtId="0" fontId="9" fillId="0" borderId="16" xfId="0" applyNumberFormat="1" applyFont="1" applyBorder="1" applyAlignment="1" applyProtection="1">
      <alignment horizontal="center" wrapText="1"/>
      <protection locked="0"/>
    </xf>
    <xf numFmtId="49" fontId="4" fillId="2" borderId="1"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4" fillId="2" borderId="32" xfId="0" applyNumberFormat="1" applyFont="1" applyFill="1" applyBorder="1" applyAlignment="1" applyProtection="1">
      <alignment horizontal="center" vertical="center" wrapText="1"/>
      <protection locked="0"/>
    </xf>
    <xf numFmtId="0" fontId="14" fillId="2" borderId="17" xfId="0" applyNumberFormat="1" applyFont="1" applyFill="1" applyBorder="1" applyAlignment="1" applyProtection="1">
      <alignment horizontal="center" vertical="center" wrapText="1"/>
      <protection locked="0"/>
    </xf>
    <xf numFmtId="0" fontId="14" fillId="2" borderId="33" xfId="0" applyNumberFormat="1" applyFont="1" applyFill="1" applyBorder="1" applyAlignment="1" applyProtection="1">
      <alignment horizontal="center" vertical="center" wrapText="1"/>
      <protection locked="0"/>
    </xf>
    <xf numFmtId="49" fontId="28" fillId="2" borderId="30" xfId="0" applyNumberFormat="1" applyFont="1" applyFill="1" applyBorder="1" applyAlignment="1" applyProtection="1">
      <alignment horizontal="center" wrapText="1"/>
    </xf>
    <xf numFmtId="0" fontId="28" fillId="2" borderId="29" xfId="0" applyNumberFormat="1" applyFont="1" applyFill="1" applyBorder="1" applyAlignment="1" applyProtection="1">
      <alignment horizontal="center" wrapText="1"/>
    </xf>
    <xf numFmtId="0" fontId="28" fillId="2" borderId="31" xfId="0" applyNumberFormat="1" applyFont="1" applyFill="1" applyBorder="1" applyAlignment="1" applyProtection="1">
      <alignment horizontal="center" wrapText="1"/>
    </xf>
    <xf numFmtId="49" fontId="9" fillId="5" borderId="13"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0" fontId="10" fillId="8" borderId="13" xfId="0" applyFont="1" applyFill="1" applyBorder="1" applyAlignment="1" applyProtection="1">
      <alignment horizontal="center" vertical="center"/>
    </xf>
    <xf numFmtId="1" fontId="15" fillId="7" borderId="13" xfId="0" applyNumberFormat="1" applyFont="1" applyFill="1" applyBorder="1" applyAlignment="1" applyProtection="1">
      <alignment horizontal="center" vertical="center" wrapText="1"/>
    </xf>
    <xf numFmtId="1" fontId="15" fillId="7" borderId="54" xfId="0" applyNumberFormat="1" applyFont="1" applyFill="1" applyBorder="1" applyAlignment="1" applyProtection="1">
      <alignment horizontal="center" vertical="center" wrapText="1"/>
    </xf>
    <xf numFmtId="1" fontId="15" fillId="7" borderId="43" xfId="0" applyNumberFormat="1" applyFont="1" applyFill="1" applyBorder="1" applyAlignment="1" applyProtection="1">
      <alignment horizontal="center" vertical="center" wrapText="1"/>
    </xf>
    <xf numFmtId="1" fontId="15" fillId="7" borderId="42"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xf>
    <xf numFmtId="0" fontId="15" fillId="0" borderId="54" xfId="0" applyFont="1" applyFill="1" applyBorder="1" applyAlignment="1" applyProtection="1">
      <alignment horizontal="center" vertical="center" textRotation="90"/>
    </xf>
    <xf numFmtId="0" fontId="15" fillId="0" borderId="43" xfId="0" applyFont="1" applyFill="1" applyBorder="1" applyAlignment="1" applyProtection="1">
      <alignment horizontal="center" vertical="center" textRotation="90"/>
    </xf>
    <xf numFmtId="0" fontId="15" fillId="0" borderId="42" xfId="0" applyFont="1" applyFill="1" applyBorder="1" applyAlignment="1" applyProtection="1">
      <alignment horizontal="center" vertical="center" textRotation="90"/>
    </xf>
    <xf numFmtId="0" fontId="40" fillId="7" borderId="54" xfId="0" applyFont="1" applyFill="1" applyBorder="1" applyAlignment="1" applyProtection="1">
      <alignment horizontal="center" vertical="center" wrapText="1"/>
    </xf>
    <xf numFmtId="0" fontId="40" fillId="7" borderId="43"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49" fontId="44" fillId="0" borderId="75" xfId="0" applyNumberFormat="1" applyFont="1" applyBorder="1" applyAlignment="1" applyProtection="1">
      <alignment horizontal="center" vertical="center" wrapText="1"/>
    </xf>
    <xf numFmtId="49" fontId="44" fillId="0" borderId="76" xfId="0" applyNumberFormat="1" applyFont="1" applyBorder="1" applyAlignment="1" applyProtection="1">
      <alignment horizontal="center" vertical="center" wrapText="1"/>
    </xf>
    <xf numFmtId="49" fontId="44" fillId="0" borderId="42" xfId="0" applyNumberFormat="1" applyFont="1" applyBorder="1" applyAlignment="1" applyProtection="1">
      <alignment horizontal="center" vertical="center" wrapText="1"/>
    </xf>
    <xf numFmtId="0" fontId="10" fillId="10" borderId="13" xfId="0" applyFont="1" applyFill="1" applyBorder="1" applyAlignment="1" applyProtection="1">
      <alignment horizontal="center" vertical="center"/>
    </xf>
    <xf numFmtId="0" fontId="3" fillId="0" borderId="0" xfId="0" applyFont="1" applyAlignment="1" applyProtection="1">
      <alignment horizontal="left" vertical="center" wrapText="1"/>
    </xf>
    <xf numFmtId="1" fontId="15" fillId="7" borderId="13" xfId="0" applyNumberFormat="1" applyFont="1" applyFill="1" applyBorder="1" applyAlignment="1" applyProtection="1">
      <alignment horizontal="center" vertical="center"/>
    </xf>
    <xf numFmtId="1" fontId="15" fillId="7" borderId="54" xfId="0" applyNumberFormat="1" applyFont="1" applyFill="1" applyBorder="1" applyAlignment="1" applyProtection="1">
      <alignment horizontal="center" vertical="center"/>
    </xf>
    <xf numFmtId="1" fontId="15" fillId="7" borderId="43" xfId="0" applyNumberFormat="1" applyFont="1" applyFill="1" applyBorder="1" applyAlignment="1" applyProtection="1">
      <alignment horizontal="center" vertical="center"/>
    </xf>
    <xf numFmtId="1" fontId="15" fillId="7" borderId="42" xfId="0" applyNumberFormat="1" applyFont="1" applyFill="1" applyBorder="1" applyAlignment="1" applyProtection="1">
      <alignment horizontal="center" vertical="center"/>
    </xf>
    <xf numFmtId="0" fontId="11" fillId="8" borderId="1" xfId="0" applyNumberFormat="1" applyFont="1" applyFill="1" applyBorder="1" applyAlignment="1" applyProtection="1">
      <alignment horizontal="left" vertical="center" wrapText="1"/>
    </xf>
    <xf numFmtId="0" fontId="3" fillId="9" borderId="1" xfId="0"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45" fillId="0" borderId="75"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0" fontId="26" fillId="8" borderId="3" xfId="0" applyNumberFormat="1" applyFont="1" applyFill="1" applyBorder="1" applyAlignment="1" applyProtection="1">
      <alignment horizontal="center" vertical="center" wrapText="1"/>
    </xf>
    <xf numFmtId="0" fontId="26" fillId="8" borderId="1" xfId="0" applyNumberFormat="1" applyFont="1" applyFill="1" applyBorder="1" applyAlignment="1" applyProtection="1">
      <alignment horizontal="center" vertical="center" wrapText="1"/>
    </xf>
  </cellXfs>
  <cellStyles count="6">
    <cellStyle name="Hipervínculo" xfId="4" builtinId="8" hidden="1"/>
    <cellStyle name="Hipervínculo visitado" xfId="5" builtinId="9" hidden="1"/>
    <cellStyle name="Normal" xfId="0" builtinId="0"/>
    <cellStyle name="Normal 2" xfId="2"/>
    <cellStyle name="Porcentaje" xfId="1" builtinId="5"/>
    <cellStyle name="Porcentaje 2" xfId="3"/>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417762" y="233951"/>
          <a:ext cx="5742555" cy="1320127"/>
        </a:xfrm>
        <a:prstGeom prst="rect">
          <a:avLst/>
        </a:prstGeom>
      </xdr:spPr>
    </xdr:pic>
    <xdr:clientData/>
  </xdr:twoCellAnchor>
  <xdr:twoCellAnchor editAs="oneCell">
    <xdr:from>
      <xdr:col>28</xdr:col>
      <xdr:colOff>16715</xdr:colOff>
      <xdr:row>41</xdr:row>
      <xdr:rowOff>116981</xdr:rowOff>
    </xdr:from>
    <xdr:to>
      <xdr:col>31</xdr:col>
      <xdr:colOff>137666</xdr:colOff>
      <xdr:row>51</xdr:row>
      <xdr:rowOff>100271</xdr:rowOff>
    </xdr:to>
    <xdr:pic>
      <xdr:nvPicPr>
        <xdr:cNvPr id="10" name="Imagen 9">
          <a:extLst>
            <a:ext uri="{FF2B5EF4-FFF2-40B4-BE49-F238E27FC236}">
              <a16:creationId xmlns:a16="http://schemas.microsoft.com/office/drawing/2014/main" xmlns="" id="{00000000-0008-0000-00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9250531" y="12633165"/>
          <a:ext cx="1708451" cy="1821448"/>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458611" y="70555"/>
          <a:ext cx="5770963" cy="1347532"/>
        </a:xfrm>
        <a:prstGeom prst="rect">
          <a:avLst/>
        </a:prstGeom>
      </xdr:spPr>
    </xdr:pic>
    <xdr:clientData/>
  </xdr:twoCellAnchor>
  <xdr:twoCellAnchor editAs="oneCell">
    <xdr:from>
      <xdr:col>33</xdr:col>
      <xdr:colOff>1569862</xdr:colOff>
      <xdr:row>32</xdr:row>
      <xdr:rowOff>158751</xdr:rowOff>
    </xdr:from>
    <xdr:to>
      <xdr:col>34</xdr:col>
      <xdr:colOff>1334508</xdr:colOff>
      <xdr:row>42</xdr:row>
      <xdr:rowOff>106763</xdr:rowOff>
    </xdr:to>
    <xdr:pic>
      <xdr:nvPicPr>
        <xdr:cNvPr id="5" name="Imagen 4">
          <a:extLst>
            <a:ext uri="{FF2B5EF4-FFF2-40B4-BE49-F238E27FC236}">
              <a16:creationId xmlns:a16="http://schemas.microsoft.com/office/drawing/2014/main" xmlns=""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8979445" y="9965973"/>
          <a:ext cx="1740201" cy="1888290"/>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7011190" cy="1619250"/>
        </a:xfrm>
        <a:prstGeom prst="rect">
          <a:avLst/>
        </a:prstGeom>
      </xdr:spPr>
    </xdr:pic>
    <xdr:clientData/>
  </xdr:twoCellAnchor>
  <xdr:twoCellAnchor editAs="oneCell">
    <xdr:from>
      <xdr:col>9</xdr:col>
      <xdr:colOff>3009900</xdr:colOff>
      <xdr:row>23</xdr:row>
      <xdr:rowOff>209550</xdr:rowOff>
    </xdr:from>
    <xdr:to>
      <xdr:col>9</xdr:col>
      <xdr:colOff>4757986</xdr:colOff>
      <xdr:row>25</xdr:row>
      <xdr:rowOff>976715</xdr:rowOff>
    </xdr:to>
    <xdr:pic>
      <xdr:nvPicPr>
        <xdr:cNvPr id="5" name="Imagen 4">
          <a:extLst>
            <a:ext uri="{FF2B5EF4-FFF2-40B4-BE49-F238E27FC236}">
              <a16:creationId xmlns:a16="http://schemas.microsoft.com/office/drawing/2014/main" xmlns=""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24898350" y="16116300"/>
          <a:ext cx="1748086" cy="1853012"/>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4124230" cy="952500"/>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B38"/>
  <sheetViews>
    <sheetView showGridLines="0" tabSelected="1" topLeftCell="H8" zoomScale="85" zoomScaleNormal="85" zoomScaleSheetLayoutView="25" zoomScalePageLayoutView="85" workbookViewId="0">
      <selection activeCell="Y22" sqref="Y22"/>
    </sheetView>
  </sheetViews>
  <sheetFormatPr baseColWidth="10" defaultColWidth="10.83203125" defaultRowHeight="15" customHeight="1" x14ac:dyDescent="0.15"/>
  <cols>
    <col min="1" max="1" width="4.6640625" style="1" customWidth="1"/>
    <col min="2" max="2" width="10.5" style="1" customWidth="1"/>
    <col min="3" max="3" width="23" style="1" customWidth="1"/>
    <col min="4" max="4" width="15.5" style="1" customWidth="1"/>
    <col min="5" max="5" width="12.1640625" style="71" bestFit="1" customWidth="1"/>
    <col min="6" max="6" width="9.33203125" style="1" customWidth="1"/>
    <col min="7" max="7" width="9.6640625" style="72" customWidth="1"/>
    <col min="8" max="12" width="8.6640625" style="1" customWidth="1"/>
    <col min="13" max="13" width="10.5" style="1" customWidth="1"/>
    <col min="14" max="16" width="8.5" style="1" customWidth="1"/>
    <col min="17" max="17" width="12.83203125" style="1" customWidth="1"/>
    <col min="18" max="19" width="8.6640625" style="1" customWidth="1"/>
    <col min="20" max="20" width="9.5" style="1" customWidth="1"/>
    <col min="21" max="21" width="10.5" style="1" customWidth="1"/>
    <col min="22" max="22" width="11" style="1" customWidth="1"/>
    <col min="23" max="24" width="12.1640625" style="1" customWidth="1"/>
    <col min="25" max="27" width="11" style="1" customWidth="1"/>
    <col min="28" max="28" width="12.6640625" style="1" customWidth="1"/>
    <col min="29" max="30" width="11" style="1" customWidth="1"/>
    <col min="31" max="31" width="1.83203125" style="1" customWidth="1"/>
    <col min="32" max="262" width="10.83203125" style="1" customWidth="1"/>
    <col min="263" max="16384" width="10.83203125" style="2"/>
  </cols>
  <sheetData>
    <row r="1" spans="1:34" ht="20.25" customHeight="1" x14ac:dyDescent="0.2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row>
    <row r="2" spans="1:34" ht="27" customHeight="1" x14ac:dyDescent="0.25">
      <c r="A2" s="265" t="s">
        <v>150</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row>
    <row r="3" spans="1:34" ht="30.75" customHeight="1" x14ac:dyDescent="0.25">
      <c r="A3" s="265" t="s">
        <v>151</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row>
    <row r="4" spans="1:34" ht="33.75" customHeight="1" x14ac:dyDescent="0.25">
      <c r="A4" s="258" t="s">
        <v>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row>
    <row r="5" spans="1:34" ht="26.25" customHeight="1" x14ac:dyDescent="0.25">
      <c r="A5" s="258" t="s">
        <v>278</v>
      </c>
      <c r="B5" s="275"/>
      <c r="C5" s="275"/>
      <c r="D5" s="275"/>
      <c r="E5" s="275"/>
      <c r="F5" s="275"/>
      <c r="G5" s="275"/>
      <c r="H5" s="275"/>
      <c r="I5" s="275"/>
      <c r="J5" s="276"/>
      <c r="K5" s="276"/>
      <c r="L5" s="276"/>
      <c r="M5" s="276"/>
      <c r="N5" s="276"/>
      <c r="O5" s="276"/>
      <c r="P5" s="276"/>
      <c r="Q5" s="276"/>
      <c r="R5" s="276"/>
      <c r="S5" s="276"/>
      <c r="T5" s="276"/>
      <c r="U5" s="275"/>
      <c r="V5" s="276"/>
      <c r="W5" s="276"/>
      <c r="X5" s="275"/>
      <c r="Y5" s="275"/>
      <c r="Z5" s="275"/>
      <c r="AA5" s="275"/>
      <c r="AB5" s="275"/>
      <c r="AC5" s="275"/>
      <c r="AD5" s="275"/>
    </row>
    <row r="6" spans="1:34" ht="60.75" customHeight="1" x14ac:dyDescent="0.25">
      <c r="A6" s="3"/>
      <c r="B6" s="273"/>
      <c r="C6" s="273"/>
      <c r="D6" s="273"/>
      <c r="E6" s="273"/>
      <c r="F6" s="4"/>
      <c r="G6" s="5"/>
      <c r="H6" s="6"/>
      <c r="I6" s="6"/>
      <c r="J6" s="6"/>
      <c r="K6" s="6"/>
      <c r="L6" s="6"/>
      <c r="M6" s="6"/>
      <c r="N6" s="6"/>
      <c r="O6" s="6"/>
      <c r="P6" s="6"/>
      <c r="Q6" s="6"/>
      <c r="R6" s="6"/>
      <c r="S6" s="6"/>
      <c r="T6" s="6"/>
      <c r="U6" s="266"/>
      <c r="V6" s="266"/>
      <c r="W6" s="266"/>
      <c r="X6" s="266"/>
      <c r="Y6" s="266"/>
      <c r="Z6" s="266"/>
      <c r="AA6" s="266"/>
      <c r="AB6" s="266"/>
      <c r="AC6" s="266"/>
      <c r="AD6" s="7"/>
    </row>
    <row r="7" spans="1:34" ht="29.25" customHeight="1" x14ac:dyDescent="0.2">
      <c r="A7" s="259" t="s">
        <v>1</v>
      </c>
      <c r="B7" s="259"/>
      <c r="C7" s="260" t="s">
        <v>253</v>
      </c>
      <c r="D7" s="261"/>
      <c r="E7" s="261"/>
      <c r="F7" s="262"/>
      <c r="G7" s="5"/>
      <c r="H7" s="238" t="s">
        <v>66</v>
      </c>
      <c r="I7" s="239"/>
      <c r="J7" s="239"/>
      <c r="K7" s="239"/>
      <c r="L7" s="239"/>
      <c r="M7" s="9">
        <v>13</v>
      </c>
      <c r="N7" s="6"/>
      <c r="O7" s="6"/>
      <c r="P7" s="6"/>
      <c r="Q7" s="274" t="s">
        <v>152</v>
      </c>
      <c r="R7" s="274"/>
      <c r="S7" s="274"/>
      <c r="T7" s="274"/>
      <c r="U7" s="274"/>
      <c r="V7" s="274"/>
      <c r="W7" s="274"/>
      <c r="X7" s="9">
        <v>0</v>
      </c>
      <c r="Y7" s="10"/>
      <c r="Z7" s="11"/>
      <c r="AA7" s="11"/>
      <c r="AC7" s="12"/>
      <c r="AD7" s="12"/>
    </row>
    <row r="8" spans="1:34" ht="24" customHeight="1" x14ac:dyDescent="0.2">
      <c r="A8" s="259" t="s">
        <v>2</v>
      </c>
      <c r="B8" s="259"/>
      <c r="C8" s="263" t="s">
        <v>311</v>
      </c>
      <c r="D8" s="264"/>
      <c r="E8" s="264"/>
      <c r="F8" s="264"/>
      <c r="G8" s="5"/>
      <c r="H8" s="238" t="s">
        <v>67</v>
      </c>
      <c r="I8" s="239"/>
      <c r="J8" s="239"/>
      <c r="K8" s="239"/>
      <c r="L8" s="239"/>
      <c r="M8" s="9">
        <v>70</v>
      </c>
      <c r="N8" s="6"/>
      <c r="O8" s="6"/>
      <c r="P8" s="6"/>
      <c r="Q8" s="274" t="s">
        <v>153</v>
      </c>
      <c r="R8" s="274"/>
      <c r="S8" s="274"/>
      <c r="T8" s="274"/>
      <c r="U8" s="274"/>
      <c r="V8" s="274"/>
      <c r="W8" s="274"/>
      <c r="X8" s="13" t="e">
        <f>P30/X7</f>
        <v>#DIV/0!</v>
      </c>
      <c r="Y8" s="10"/>
      <c r="Z8" s="14"/>
      <c r="AA8" s="15"/>
      <c r="AD8" s="12"/>
    </row>
    <row r="9" spans="1:34" ht="34.5" customHeight="1" x14ac:dyDescent="0.25">
      <c r="A9" s="3"/>
      <c r="B9" s="16"/>
      <c r="C9" s="17"/>
      <c r="D9" s="17"/>
      <c r="E9" s="18"/>
      <c r="F9" s="17"/>
      <c r="G9" s="5"/>
      <c r="H9" s="238" t="s">
        <v>68</v>
      </c>
      <c r="I9" s="239"/>
      <c r="J9" s="239"/>
      <c r="K9" s="239"/>
      <c r="L9" s="239"/>
      <c r="M9" s="9">
        <v>23</v>
      </c>
      <c r="N9" s="6"/>
      <c r="O9" s="6"/>
      <c r="P9" s="6"/>
      <c r="Q9" s="19" t="s">
        <v>50</v>
      </c>
      <c r="R9" s="20">
        <f>H30</f>
        <v>106</v>
      </c>
      <c r="S9" s="21" t="s">
        <v>75</v>
      </c>
      <c r="T9" s="22">
        <f>M10</f>
        <v>106</v>
      </c>
      <c r="U9" s="23" t="s">
        <v>80</v>
      </c>
      <c r="V9" s="24">
        <f>K30+L30+M30</f>
        <v>106</v>
      </c>
      <c r="W9" s="23" t="s">
        <v>51</v>
      </c>
      <c r="X9" s="24">
        <f>N30</f>
        <v>0</v>
      </c>
      <c r="Y9" s="10"/>
      <c r="Z9" s="14"/>
      <c r="AA9" s="15"/>
      <c r="AC9" s="12"/>
      <c r="AD9" s="12"/>
    </row>
    <row r="10" spans="1:34" ht="30" customHeight="1" x14ac:dyDescent="0.25">
      <c r="A10" s="3"/>
      <c r="B10" s="16"/>
      <c r="C10" s="17"/>
      <c r="D10" s="17"/>
      <c r="E10" s="18"/>
      <c r="F10" s="17"/>
      <c r="G10" s="5"/>
      <c r="L10" s="25" t="s">
        <v>53</v>
      </c>
      <c r="M10" s="26">
        <f>SUM(M7:M9)</f>
        <v>106</v>
      </c>
      <c r="N10" s="26">
        <f>+M10-H30</f>
        <v>0</v>
      </c>
      <c r="P10" s="6"/>
      <c r="Q10" s="277" t="s">
        <v>184</v>
      </c>
      <c r="R10" s="278"/>
      <c r="S10" s="278"/>
      <c r="T10" s="27">
        <f>T9/R9</f>
        <v>1</v>
      </c>
      <c r="U10" s="28" t="s">
        <v>81</v>
      </c>
      <c r="V10" s="27">
        <f>V9/R9</f>
        <v>1</v>
      </c>
      <c r="W10" s="28" t="s">
        <v>82</v>
      </c>
      <c r="X10" s="27">
        <f>X9/R9</f>
        <v>0</v>
      </c>
      <c r="Y10" s="10"/>
      <c r="Z10" s="14"/>
      <c r="AA10" s="29"/>
    </row>
    <row r="11" spans="1:34" ht="41.25" customHeight="1" x14ac:dyDescent="0.25">
      <c r="A11" s="3"/>
      <c r="B11" s="16"/>
      <c r="C11" s="17"/>
      <c r="D11" s="17"/>
      <c r="E11" s="18"/>
      <c r="F11" s="17"/>
      <c r="G11" s="5"/>
      <c r="L11" s="25"/>
      <c r="M11" s="75"/>
      <c r="N11" s="75"/>
      <c r="O11" s="58"/>
      <c r="P11" s="76"/>
      <c r="Q11" s="77"/>
      <c r="R11" s="77"/>
      <c r="S11" s="77"/>
      <c r="T11" s="78"/>
      <c r="U11" s="77"/>
      <c r="V11" s="78"/>
      <c r="W11" s="77"/>
      <c r="X11" s="78"/>
      <c r="Y11" s="10"/>
      <c r="Z11" s="74"/>
      <c r="AA11" s="75"/>
    </row>
    <row r="12" spans="1:34" ht="33.75" customHeight="1" x14ac:dyDescent="0.15">
      <c r="A12" s="30"/>
      <c r="B12" s="255" t="s">
        <v>3</v>
      </c>
      <c r="C12" s="256"/>
      <c r="D12" s="256"/>
      <c r="E12" s="256"/>
      <c r="F12" s="256"/>
      <c r="G12" s="256"/>
      <c r="H12" s="256"/>
      <c r="I12" s="256"/>
      <c r="J12" s="257"/>
      <c r="K12" s="257"/>
      <c r="L12" s="257"/>
      <c r="M12" s="257"/>
      <c r="N12" s="257"/>
      <c r="O12" s="257"/>
      <c r="P12" s="257"/>
      <c r="Q12" s="257"/>
      <c r="R12" s="257"/>
      <c r="S12" s="257"/>
      <c r="T12" s="257"/>
      <c r="U12" s="256"/>
      <c r="V12" s="257"/>
      <c r="W12" s="257"/>
      <c r="X12" s="257"/>
      <c r="Y12" s="256"/>
      <c r="Z12" s="256"/>
      <c r="AA12" s="256"/>
      <c r="AB12" s="256"/>
      <c r="AC12" s="256"/>
      <c r="AD12" s="256"/>
      <c r="AH12" s="31"/>
    </row>
    <row r="13" spans="1:34" ht="33.75" customHeight="1" x14ac:dyDescent="0.15">
      <c r="A13" s="30"/>
      <c r="B13" s="255" t="s">
        <v>38</v>
      </c>
      <c r="C13" s="256"/>
      <c r="D13" s="256"/>
      <c r="E13" s="256"/>
      <c r="F13" s="256"/>
      <c r="G13" s="256"/>
      <c r="H13" s="256"/>
      <c r="I13" s="256"/>
      <c r="J13" s="257"/>
      <c r="K13" s="257"/>
      <c r="L13" s="257"/>
      <c r="M13" s="257"/>
      <c r="N13" s="257"/>
      <c r="O13" s="257"/>
      <c r="P13" s="257"/>
      <c r="Q13" s="257"/>
      <c r="R13" s="257"/>
      <c r="S13" s="257"/>
      <c r="T13" s="257"/>
      <c r="U13" s="256"/>
      <c r="V13" s="257"/>
      <c r="W13" s="257"/>
      <c r="X13" s="257"/>
      <c r="Y13" s="256"/>
      <c r="Z13" s="256"/>
      <c r="AA13" s="256"/>
      <c r="AB13" s="256"/>
      <c r="AC13" s="256"/>
      <c r="AD13" s="256"/>
      <c r="AE13" s="32"/>
    </row>
    <row r="14" spans="1:34" ht="27" customHeight="1" x14ac:dyDescent="0.15">
      <c r="A14" s="30"/>
      <c r="B14" s="225" t="s">
        <v>32</v>
      </c>
      <c r="C14" s="225"/>
      <c r="D14" s="225"/>
      <c r="E14" s="225"/>
      <c r="F14" s="226" t="s">
        <v>31</v>
      </c>
      <c r="G14" s="225"/>
      <c r="H14" s="225"/>
      <c r="I14" s="225"/>
      <c r="J14" s="225"/>
      <c r="K14" s="225"/>
      <c r="L14" s="225"/>
      <c r="M14" s="225"/>
      <c r="N14" s="225"/>
      <c r="O14" s="225"/>
      <c r="P14" s="225"/>
      <c r="Q14" s="225"/>
      <c r="R14" s="225"/>
      <c r="S14" s="225"/>
      <c r="T14" s="225"/>
      <c r="U14" s="227"/>
      <c r="V14" s="268" t="s">
        <v>33</v>
      </c>
      <c r="W14" s="269"/>
      <c r="X14" s="269"/>
      <c r="Y14" s="269"/>
      <c r="Z14" s="270"/>
      <c r="AA14" s="270"/>
      <c r="AB14" s="270"/>
      <c r="AC14" s="270"/>
      <c r="AD14" s="270"/>
      <c r="AE14" s="32"/>
    </row>
    <row r="15" spans="1:34" ht="34.5" customHeight="1" x14ac:dyDescent="0.15">
      <c r="A15" s="33"/>
      <c r="B15" s="225"/>
      <c r="C15" s="225"/>
      <c r="D15" s="225"/>
      <c r="E15" s="225"/>
      <c r="F15" s="226"/>
      <c r="G15" s="225"/>
      <c r="H15" s="225"/>
      <c r="I15" s="225"/>
      <c r="J15" s="225"/>
      <c r="K15" s="225"/>
      <c r="L15" s="225"/>
      <c r="M15" s="225"/>
      <c r="N15" s="225"/>
      <c r="O15" s="225"/>
      <c r="P15" s="225"/>
      <c r="Q15" s="225"/>
      <c r="R15" s="225"/>
      <c r="S15" s="225"/>
      <c r="T15" s="225"/>
      <c r="U15" s="227"/>
      <c r="V15" s="228" t="s">
        <v>4</v>
      </c>
      <c r="W15" s="267"/>
      <c r="X15" s="230"/>
      <c r="Y15" s="228" t="s">
        <v>40</v>
      </c>
      <c r="Z15" s="229"/>
      <c r="AA15" s="229"/>
      <c r="AB15" s="230"/>
      <c r="AC15" s="233" t="s">
        <v>37</v>
      </c>
      <c r="AD15" s="234"/>
      <c r="AE15" s="32"/>
    </row>
    <row r="16" spans="1:34" ht="8" customHeight="1" x14ac:dyDescent="0.15">
      <c r="A16" s="33"/>
      <c r="B16" s="34"/>
      <c r="C16" s="34"/>
      <c r="D16" s="34"/>
      <c r="E16" s="35"/>
      <c r="F16" s="36"/>
      <c r="G16" s="37"/>
      <c r="H16" s="36"/>
      <c r="I16" s="36"/>
      <c r="J16" s="36"/>
      <c r="K16" s="36"/>
      <c r="L16" s="36"/>
      <c r="M16" s="36"/>
      <c r="N16" s="36"/>
      <c r="O16" s="36"/>
      <c r="P16" s="36"/>
      <c r="Q16" s="36"/>
      <c r="R16" s="36"/>
      <c r="S16" s="36"/>
      <c r="T16" s="36"/>
      <c r="U16" s="36"/>
      <c r="V16" s="34"/>
      <c r="W16" s="34"/>
      <c r="X16" s="34"/>
      <c r="Y16" s="34"/>
      <c r="Z16" s="34"/>
      <c r="AA16" s="34"/>
      <c r="AB16" s="34"/>
      <c r="AC16" s="38"/>
      <c r="AD16" s="38"/>
    </row>
    <row r="17" spans="1:262" ht="36" customHeight="1" x14ac:dyDescent="0.15">
      <c r="A17" s="39"/>
      <c r="B17" s="221" t="s">
        <v>5</v>
      </c>
      <c r="C17" s="221" t="s">
        <v>6</v>
      </c>
      <c r="D17" s="221" t="s">
        <v>7</v>
      </c>
      <c r="E17" s="244" t="s">
        <v>86</v>
      </c>
      <c r="F17" s="251" t="s">
        <v>186</v>
      </c>
      <c r="G17" s="271" t="s">
        <v>107</v>
      </c>
      <c r="H17" s="251" t="s">
        <v>185</v>
      </c>
      <c r="I17" s="251"/>
      <c r="J17" s="251"/>
      <c r="K17" s="251"/>
      <c r="L17" s="251"/>
      <c r="M17" s="251"/>
      <c r="N17" s="251"/>
      <c r="O17" s="251"/>
      <c r="P17" s="251"/>
      <c r="Q17" s="251" t="s">
        <v>188</v>
      </c>
      <c r="R17" s="251"/>
      <c r="S17" s="251"/>
      <c r="T17" s="251" t="s">
        <v>147</v>
      </c>
      <c r="U17" s="251"/>
      <c r="V17" s="40" t="s">
        <v>87</v>
      </c>
      <c r="W17" s="41" t="s">
        <v>89</v>
      </c>
      <c r="X17" s="41" t="s">
        <v>88</v>
      </c>
      <c r="Y17" s="41" t="s">
        <v>8</v>
      </c>
      <c r="Z17" s="41" t="s">
        <v>29</v>
      </c>
      <c r="AA17" s="41" t="s">
        <v>9</v>
      </c>
      <c r="AB17" s="41" t="s">
        <v>92</v>
      </c>
      <c r="AC17" s="244" t="s">
        <v>10</v>
      </c>
      <c r="AD17" s="248"/>
    </row>
    <row r="18" spans="1:262" ht="15.75" customHeight="1" thickBot="1" x14ac:dyDescent="0.2">
      <c r="A18" s="39"/>
      <c r="B18" s="222"/>
      <c r="C18" s="222"/>
      <c r="D18" s="222"/>
      <c r="E18" s="245"/>
      <c r="F18" s="251"/>
      <c r="G18" s="272"/>
      <c r="H18" s="42" t="s">
        <v>100</v>
      </c>
      <c r="I18" s="43" t="s">
        <v>101</v>
      </c>
      <c r="J18" s="43" t="s">
        <v>190</v>
      </c>
      <c r="K18" s="165" t="s">
        <v>99</v>
      </c>
      <c r="L18" s="165" t="s">
        <v>98</v>
      </c>
      <c r="M18" s="165" t="s">
        <v>97</v>
      </c>
      <c r="N18" s="43" t="s">
        <v>96</v>
      </c>
      <c r="O18" s="165" t="s">
        <v>103</v>
      </c>
      <c r="P18" s="165" t="s">
        <v>95</v>
      </c>
      <c r="Q18" s="43" t="s">
        <v>102</v>
      </c>
      <c r="R18" s="165" t="s">
        <v>91</v>
      </c>
      <c r="S18" s="165" t="s">
        <v>90</v>
      </c>
      <c r="T18" s="169" t="s">
        <v>11</v>
      </c>
      <c r="U18" s="170" t="s">
        <v>30</v>
      </c>
      <c r="V18" s="171" t="s">
        <v>12</v>
      </c>
      <c r="W18" s="171" t="s">
        <v>12</v>
      </c>
      <c r="X18" s="171" t="s">
        <v>12</v>
      </c>
      <c r="Y18" s="171" t="s">
        <v>12</v>
      </c>
      <c r="Z18" s="171" t="s">
        <v>12</v>
      </c>
      <c r="AA18" s="171" t="s">
        <v>12</v>
      </c>
      <c r="AB18" s="171" t="s">
        <v>12</v>
      </c>
      <c r="AC18" s="171" t="s">
        <v>93</v>
      </c>
      <c r="AD18" s="172" t="s">
        <v>94</v>
      </c>
    </row>
    <row r="19" spans="1:262" ht="24" customHeight="1" thickBot="1" x14ac:dyDescent="0.2">
      <c r="A19" s="79">
        <v>1</v>
      </c>
      <c r="B19" s="195" t="str">
        <f>IG_2019_P1!B24</f>
        <v>UMM-0</v>
      </c>
      <c r="C19" s="197" t="s">
        <v>191</v>
      </c>
      <c r="D19" s="197" t="s">
        <v>192</v>
      </c>
      <c r="E19" s="45" t="s">
        <v>130</v>
      </c>
      <c r="F19" s="198">
        <v>1</v>
      </c>
      <c r="G19" s="199">
        <v>3</v>
      </c>
      <c r="H19" s="200">
        <v>8</v>
      </c>
      <c r="I19" s="198">
        <v>8</v>
      </c>
      <c r="J19" s="101">
        <f>(H19+I19)</f>
        <v>16</v>
      </c>
      <c r="K19" s="166">
        <v>3</v>
      </c>
      <c r="L19" s="166">
        <v>2</v>
      </c>
      <c r="M19" s="166">
        <v>3</v>
      </c>
      <c r="N19" s="167">
        <f>H19-(K19+L19+M19)</f>
        <v>0</v>
      </c>
      <c r="O19" s="166">
        <v>8</v>
      </c>
      <c r="P19" s="166">
        <v>0</v>
      </c>
      <c r="Q19" s="201">
        <v>6521</v>
      </c>
      <c r="R19" s="166">
        <v>6521</v>
      </c>
      <c r="S19" s="166">
        <v>0</v>
      </c>
      <c r="T19" s="166">
        <v>22</v>
      </c>
      <c r="U19" s="166">
        <v>12</v>
      </c>
      <c r="V19" s="166">
        <v>438</v>
      </c>
      <c r="W19" s="166">
        <v>438</v>
      </c>
      <c r="X19" s="166">
        <v>5</v>
      </c>
      <c r="Y19" s="166">
        <v>143</v>
      </c>
      <c r="Z19" s="166">
        <v>143</v>
      </c>
      <c r="AA19" s="166">
        <v>16</v>
      </c>
      <c r="AB19" s="166">
        <v>0</v>
      </c>
      <c r="AC19" s="166">
        <v>0</v>
      </c>
      <c r="AD19" s="166">
        <v>0</v>
      </c>
    </row>
    <row r="20" spans="1:262" ht="24" customHeight="1" thickBot="1" x14ac:dyDescent="0.2">
      <c r="A20" s="79">
        <v>2</v>
      </c>
      <c r="B20" s="195" t="s">
        <v>128</v>
      </c>
      <c r="C20" s="197" t="s">
        <v>193</v>
      </c>
      <c r="D20" s="197" t="s">
        <v>194</v>
      </c>
      <c r="E20" s="45" t="s">
        <v>130</v>
      </c>
      <c r="F20" s="198">
        <v>1</v>
      </c>
      <c r="G20" s="199">
        <v>3</v>
      </c>
      <c r="H20" s="200">
        <v>10</v>
      </c>
      <c r="I20" s="198">
        <v>7</v>
      </c>
      <c r="J20" s="101">
        <f t="shared" ref="J20:J28" si="0">(H20+I20)</f>
        <v>17</v>
      </c>
      <c r="K20" s="166">
        <v>0</v>
      </c>
      <c r="L20" s="166">
        <v>10</v>
      </c>
      <c r="M20" s="166">
        <v>0</v>
      </c>
      <c r="N20" s="167">
        <f>H20-(K20+L20+M20)</f>
        <v>0</v>
      </c>
      <c r="O20" s="166">
        <v>7</v>
      </c>
      <c r="P20" s="166">
        <v>0</v>
      </c>
      <c r="Q20" s="201">
        <v>1122</v>
      </c>
      <c r="R20" s="206">
        <v>1122</v>
      </c>
      <c r="S20" s="206">
        <v>0</v>
      </c>
      <c r="T20" s="206">
        <v>22</v>
      </c>
      <c r="U20" s="206">
        <v>3</v>
      </c>
      <c r="V20" s="206">
        <v>33</v>
      </c>
      <c r="W20" s="206">
        <v>33</v>
      </c>
      <c r="X20" s="206">
        <v>10</v>
      </c>
      <c r="Y20" s="166">
        <v>0</v>
      </c>
      <c r="Z20" s="166">
        <v>22</v>
      </c>
      <c r="AA20" s="166">
        <v>11</v>
      </c>
      <c r="AB20" s="166">
        <v>0</v>
      </c>
      <c r="AC20" s="166">
        <v>0</v>
      </c>
      <c r="AD20" s="166">
        <v>0</v>
      </c>
    </row>
    <row r="21" spans="1:262" ht="24" customHeight="1" thickBot="1" x14ac:dyDescent="0.2">
      <c r="A21" s="79">
        <v>3</v>
      </c>
      <c r="B21" s="195" t="s">
        <v>128</v>
      </c>
      <c r="C21" s="197" t="s">
        <v>195</v>
      </c>
      <c r="D21" s="197" t="s">
        <v>196</v>
      </c>
      <c r="E21" s="45" t="s">
        <v>130</v>
      </c>
      <c r="F21" s="198">
        <v>2</v>
      </c>
      <c r="G21" s="199">
        <v>3</v>
      </c>
      <c r="H21" s="200">
        <v>10</v>
      </c>
      <c r="I21" s="198">
        <v>9</v>
      </c>
      <c r="J21" s="101">
        <f t="shared" si="0"/>
        <v>19</v>
      </c>
      <c r="K21" s="166">
        <v>0</v>
      </c>
      <c r="L21" s="166">
        <v>9</v>
      </c>
      <c r="M21" s="166">
        <v>1</v>
      </c>
      <c r="N21" s="168">
        <f t="shared" ref="N21:N28" si="1">H21-(K21+L21+M21)</f>
        <v>0</v>
      </c>
      <c r="O21" s="206">
        <v>9</v>
      </c>
      <c r="P21" s="166">
        <v>0</v>
      </c>
      <c r="Q21" s="201">
        <v>1651</v>
      </c>
      <c r="R21" s="214">
        <v>1651</v>
      </c>
      <c r="S21" s="166">
        <v>0</v>
      </c>
      <c r="T21" s="166">
        <v>22</v>
      </c>
      <c r="U21" s="166">
        <v>12</v>
      </c>
      <c r="V21" s="166">
        <v>150</v>
      </c>
      <c r="W21" s="166">
        <v>150</v>
      </c>
      <c r="X21" s="166">
        <v>8</v>
      </c>
      <c r="Y21" s="166">
        <v>30</v>
      </c>
      <c r="Z21" s="166">
        <v>45</v>
      </c>
      <c r="AA21" s="166">
        <v>105</v>
      </c>
      <c r="AB21" s="166">
        <v>2</v>
      </c>
      <c r="AC21" s="166">
        <v>0</v>
      </c>
      <c r="AD21" s="166">
        <v>0</v>
      </c>
    </row>
    <row r="22" spans="1:262" ht="24" customHeight="1" thickBot="1" x14ac:dyDescent="0.2">
      <c r="A22" s="79">
        <v>4</v>
      </c>
      <c r="B22" s="195" t="s">
        <v>128</v>
      </c>
      <c r="C22" s="197" t="s">
        <v>304</v>
      </c>
      <c r="D22" s="197" t="s">
        <v>298</v>
      </c>
      <c r="E22" s="45" t="s">
        <v>130</v>
      </c>
      <c r="F22" s="198">
        <v>1</v>
      </c>
      <c r="G22" s="199">
        <v>3</v>
      </c>
      <c r="H22" s="200">
        <v>9</v>
      </c>
      <c r="I22" s="198">
        <v>24</v>
      </c>
      <c r="J22" s="101">
        <f t="shared" si="0"/>
        <v>33</v>
      </c>
      <c r="K22" s="166">
        <v>4</v>
      </c>
      <c r="L22" s="166">
        <v>0</v>
      </c>
      <c r="M22" s="166">
        <v>5</v>
      </c>
      <c r="N22" s="168">
        <f t="shared" si="1"/>
        <v>0</v>
      </c>
      <c r="O22" s="166">
        <v>24</v>
      </c>
      <c r="P22" s="166">
        <v>0</v>
      </c>
      <c r="Q22" s="201">
        <v>3318</v>
      </c>
      <c r="R22" s="166">
        <v>3318</v>
      </c>
      <c r="S22" s="166">
        <v>0</v>
      </c>
      <c r="T22" s="166">
        <v>22</v>
      </c>
      <c r="U22" s="166">
        <v>12</v>
      </c>
      <c r="V22" s="166">
        <v>452</v>
      </c>
      <c r="W22" s="166">
        <v>452</v>
      </c>
      <c r="X22" s="166">
        <v>0</v>
      </c>
      <c r="Y22" s="166">
        <v>30</v>
      </c>
      <c r="Z22" s="166">
        <v>52</v>
      </c>
      <c r="AA22" s="166">
        <v>48</v>
      </c>
      <c r="AB22" s="166">
        <v>0</v>
      </c>
      <c r="AC22" s="166">
        <v>0</v>
      </c>
      <c r="AD22" s="166">
        <v>0</v>
      </c>
    </row>
    <row r="23" spans="1:262" ht="24" customHeight="1" thickBot="1" x14ac:dyDescent="0.2">
      <c r="A23" s="79">
        <v>5</v>
      </c>
      <c r="B23" s="195" t="s">
        <v>128</v>
      </c>
      <c r="C23" s="197" t="s">
        <v>310</v>
      </c>
      <c r="D23" s="197" t="s">
        <v>303</v>
      </c>
      <c r="E23" s="45" t="s">
        <v>130</v>
      </c>
      <c r="F23" s="198">
        <v>2</v>
      </c>
      <c r="G23" s="199">
        <v>3</v>
      </c>
      <c r="H23" s="200">
        <v>10</v>
      </c>
      <c r="I23" s="198">
        <v>26</v>
      </c>
      <c r="J23" s="101">
        <f t="shared" si="0"/>
        <v>36</v>
      </c>
      <c r="K23" s="214">
        <v>0</v>
      </c>
      <c r="L23" s="214">
        <v>10</v>
      </c>
      <c r="M23" s="214">
        <v>0</v>
      </c>
      <c r="N23" s="168">
        <f t="shared" si="1"/>
        <v>0</v>
      </c>
      <c r="O23" s="214">
        <v>26</v>
      </c>
      <c r="P23" s="166">
        <v>0</v>
      </c>
      <c r="Q23" s="201">
        <v>1805</v>
      </c>
      <c r="R23" s="214">
        <v>1805</v>
      </c>
      <c r="S23" s="166">
        <v>0</v>
      </c>
      <c r="T23" s="166">
        <v>22</v>
      </c>
      <c r="U23" s="166">
        <v>12</v>
      </c>
      <c r="V23" s="166">
        <v>75</v>
      </c>
      <c r="W23" s="166">
        <v>75</v>
      </c>
      <c r="X23" s="166">
        <v>0</v>
      </c>
      <c r="Y23" s="166">
        <v>0</v>
      </c>
      <c r="Z23" s="166">
        <v>15</v>
      </c>
      <c r="AA23" s="166">
        <v>60</v>
      </c>
      <c r="AB23" s="166">
        <v>0</v>
      </c>
      <c r="AC23" s="166">
        <v>0</v>
      </c>
      <c r="AD23" s="166">
        <v>0</v>
      </c>
    </row>
    <row r="24" spans="1:262" ht="15.75" customHeight="1" thickBot="1" x14ac:dyDescent="0.2">
      <c r="A24" s="44">
        <v>6</v>
      </c>
      <c r="B24" s="195" t="s">
        <v>128</v>
      </c>
      <c r="C24" s="197" t="s">
        <v>305</v>
      </c>
      <c r="D24" s="197" t="s">
        <v>299</v>
      </c>
      <c r="E24" s="45" t="s">
        <v>130</v>
      </c>
      <c r="F24" s="198">
        <v>1</v>
      </c>
      <c r="G24" s="199">
        <v>3</v>
      </c>
      <c r="H24" s="200">
        <v>10</v>
      </c>
      <c r="I24" s="198">
        <v>6</v>
      </c>
      <c r="J24" s="101">
        <f t="shared" si="0"/>
        <v>16</v>
      </c>
      <c r="K24" s="166">
        <v>0</v>
      </c>
      <c r="L24" s="166">
        <v>10</v>
      </c>
      <c r="M24" s="166">
        <v>0</v>
      </c>
      <c r="N24" s="168">
        <f t="shared" si="1"/>
        <v>0</v>
      </c>
      <c r="O24" s="166">
        <v>6</v>
      </c>
      <c r="P24" s="166">
        <v>0</v>
      </c>
      <c r="Q24" s="201">
        <v>1725</v>
      </c>
      <c r="R24" s="166">
        <v>1725</v>
      </c>
      <c r="S24" s="166">
        <v>0</v>
      </c>
      <c r="T24" s="166">
        <v>22</v>
      </c>
      <c r="U24" s="166">
        <v>12</v>
      </c>
      <c r="V24" s="166">
        <v>148</v>
      </c>
      <c r="W24" s="166">
        <v>148</v>
      </c>
      <c r="X24" s="166">
        <v>11</v>
      </c>
      <c r="Y24" s="166">
        <v>39</v>
      </c>
      <c r="Z24" s="166">
        <v>19</v>
      </c>
      <c r="AA24" s="166">
        <v>110</v>
      </c>
      <c r="AB24" s="166">
        <v>0</v>
      </c>
      <c r="AC24" s="166">
        <v>0</v>
      </c>
      <c r="AD24" s="166">
        <v>0</v>
      </c>
    </row>
    <row r="25" spans="1:262" ht="15.75" customHeight="1" thickBot="1" x14ac:dyDescent="0.2">
      <c r="A25" s="44">
        <v>7</v>
      </c>
      <c r="B25" s="195" t="s">
        <v>128</v>
      </c>
      <c r="C25" s="197" t="s">
        <v>306</v>
      </c>
      <c r="D25" s="197" t="s">
        <v>300</v>
      </c>
      <c r="E25" s="45" t="s">
        <v>130</v>
      </c>
      <c r="F25" s="198">
        <v>1</v>
      </c>
      <c r="G25" s="199">
        <v>3</v>
      </c>
      <c r="H25" s="200">
        <v>10</v>
      </c>
      <c r="I25" s="198">
        <v>23</v>
      </c>
      <c r="J25" s="101">
        <f t="shared" si="0"/>
        <v>33</v>
      </c>
      <c r="K25" s="166">
        <v>6</v>
      </c>
      <c r="L25" s="166">
        <v>4</v>
      </c>
      <c r="M25" s="166">
        <v>0</v>
      </c>
      <c r="N25" s="168">
        <f t="shared" si="1"/>
        <v>0</v>
      </c>
      <c r="O25" s="166">
        <v>23</v>
      </c>
      <c r="P25" s="166">
        <v>0</v>
      </c>
      <c r="Q25" s="201">
        <v>1429</v>
      </c>
      <c r="R25" s="166">
        <v>1429</v>
      </c>
      <c r="S25" s="166">
        <v>0</v>
      </c>
      <c r="T25" s="166">
        <v>22</v>
      </c>
      <c r="U25" s="166">
        <v>7</v>
      </c>
      <c r="V25" s="166">
        <v>105</v>
      </c>
      <c r="W25" s="166">
        <v>105</v>
      </c>
      <c r="X25" s="166">
        <v>10</v>
      </c>
      <c r="Y25" s="166">
        <v>55</v>
      </c>
      <c r="Z25" s="166">
        <v>109</v>
      </c>
      <c r="AA25" s="166">
        <v>122</v>
      </c>
      <c r="AB25" s="166">
        <v>3</v>
      </c>
      <c r="AC25" s="166">
        <v>0</v>
      </c>
      <c r="AD25" s="166">
        <v>0</v>
      </c>
    </row>
    <row r="26" spans="1:262" ht="15.75" customHeight="1" thickBot="1" x14ac:dyDescent="0.2">
      <c r="A26" s="44">
        <v>8</v>
      </c>
      <c r="B26" s="195" t="s">
        <v>128</v>
      </c>
      <c r="C26" s="197" t="s">
        <v>307</v>
      </c>
      <c r="D26" s="197" t="s">
        <v>297</v>
      </c>
      <c r="E26" s="45" t="s">
        <v>130</v>
      </c>
      <c r="F26" s="198">
        <v>4</v>
      </c>
      <c r="G26" s="199">
        <v>3</v>
      </c>
      <c r="H26" s="200">
        <v>10</v>
      </c>
      <c r="I26" s="198">
        <v>5</v>
      </c>
      <c r="J26" s="101">
        <f t="shared" si="0"/>
        <v>15</v>
      </c>
      <c r="K26" s="166">
        <v>10</v>
      </c>
      <c r="L26" s="166">
        <v>0</v>
      </c>
      <c r="M26" s="166">
        <v>0</v>
      </c>
      <c r="N26" s="168">
        <f t="shared" si="1"/>
        <v>0</v>
      </c>
      <c r="O26" s="166">
        <v>5</v>
      </c>
      <c r="P26" s="166">
        <v>0</v>
      </c>
      <c r="Q26" s="201">
        <v>749</v>
      </c>
      <c r="R26" s="166">
        <v>749</v>
      </c>
      <c r="S26" s="166">
        <v>0</v>
      </c>
      <c r="T26" s="166">
        <v>22</v>
      </c>
      <c r="U26" s="166">
        <v>12</v>
      </c>
      <c r="V26" s="166">
        <v>4860</v>
      </c>
      <c r="W26" s="166">
        <v>4860</v>
      </c>
      <c r="X26" s="166">
        <v>5</v>
      </c>
      <c r="Y26" s="166">
        <v>35</v>
      </c>
      <c r="Z26" s="166">
        <v>190</v>
      </c>
      <c r="AA26" s="166">
        <v>134</v>
      </c>
      <c r="AB26" s="166">
        <v>0</v>
      </c>
      <c r="AC26" s="166">
        <v>0</v>
      </c>
      <c r="AD26" s="166">
        <v>0</v>
      </c>
    </row>
    <row r="27" spans="1:262" ht="15.75" customHeight="1" thickBot="1" x14ac:dyDescent="0.2">
      <c r="A27" s="44">
        <v>9</v>
      </c>
      <c r="B27" s="195" t="s">
        <v>128</v>
      </c>
      <c r="C27" s="197" t="s">
        <v>308</v>
      </c>
      <c r="D27" s="197" t="s">
        <v>301</v>
      </c>
      <c r="E27" s="45" t="s">
        <v>130</v>
      </c>
      <c r="F27" s="198">
        <v>2</v>
      </c>
      <c r="G27" s="199">
        <v>3</v>
      </c>
      <c r="H27" s="200">
        <v>10</v>
      </c>
      <c r="I27" s="198">
        <v>40</v>
      </c>
      <c r="J27" s="101">
        <f t="shared" si="0"/>
        <v>50</v>
      </c>
      <c r="K27" s="214">
        <v>0</v>
      </c>
      <c r="L27" s="214">
        <v>10</v>
      </c>
      <c r="M27" s="214">
        <v>0</v>
      </c>
      <c r="N27" s="168">
        <f t="shared" si="1"/>
        <v>0</v>
      </c>
      <c r="O27" s="214">
        <v>40</v>
      </c>
      <c r="P27" s="166">
        <v>0</v>
      </c>
      <c r="Q27" s="201">
        <v>1572</v>
      </c>
      <c r="R27" s="206">
        <v>1572</v>
      </c>
      <c r="S27" s="166">
        <v>0</v>
      </c>
      <c r="T27" s="166">
        <v>22</v>
      </c>
      <c r="U27" s="206">
        <v>7</v>
      </c>
      <c r="V27" s="206">
        <v>60</v>
      </c>
      <c r="W27" s="206">
        <v>60</v>
      </c>
      <c r="X27" s="206">
        <v>4</v>
      </c>
      <c r="Y27" s="166">
        <v>0</v>
      </c>
      <c r="Z27" s="166">
        <v>13</v>
      </c>
      <c r="AA27" s="166">
        <v>24</v>
      </c>
      <c r="AB27" s="166">
        <v>0</v>
      </c>
      <c r="AC27" s="166">
        <v>0</v>
      </c>
      <c r="AD27" s="166">
        <v>0</v>
      </c>
    </row>
    <row r="28" spans="1:262" ht="15.75" customHeight="1" thickBot="1" x14ac:dyDescent="0.2">
      <c r="A28" s="44">
        <v>10</v>
      </c>
      <c r="B28" s="195" t="s">
        <v>128</v>
      </c>
      <c r="C28" s="197" t="s">
        <v>309</v>
      </c>
      <c r="D28" s="197" t="s">
        <v>302</v>
      </c>
      <c r="E28" s="45" t="s">
        <v>130</v>
      </c>
      <c r="F28" s="198">
        <v>2</v>
      </c>
      <c r="G28" s="199">
        <v>3</v>
      </c>
      <c r="H28" s="200">
        <v>10</v>
      </c>
      <c r="I28" s="198">
        <v>4</v>
      </c>
      <c r="J28" s="101">
        <f t="shared" si="0"/>
        <v>14</v>
      </c>
      <c r="K28" s="166">
        <v>6</v>
      </c>
      <c r="L28" s="166">
        <v>3</v>
      </c>
      <c r="M28" s="166">
        <v>1</v>
      </c>
      <c r="N28" s="168">
        <f t="shared" si="1"/>
        <v>0</v>
      </c>
      <c r="O28" s="166">
        <v>4</v>
      </c>
      <c r="P28" s="166">
        <v>0</v>
      </c>
      <c r="Q28" s="201">
        <v>2028</v>
      </c>
      <c r="R28" s="166">
        <v>2028</v>
      </c>
      <c r="S28" s="166">
        <v>0</v>
      </c>
      <c r="T28" s="166">
        <v>20</v>
      </c>
      <c r="U28" s="166">
        <v>10</v>
      </c>
      <c r="V28" s="166">
        <v>102</v>
      </c>
      <c r="W28" s="166">
        <v>102</v>
      </c>
      <c r="X28" s="166">
        <v>10</v>
      </c>
      <c r="Y28" s="166">
        <v>12</v>
      </c>
      <c r="Z28" s="166">
        <v>78</v>
      </c>
      <c r="AA28" s="166">
        <v>24</v>
      </c>
      <c r="AB28" s="166">
        <v>0</v>
      </c>
      <c r="AC28" s="166">
        <v>0</v>
      </c>
      <c r="AD28" s="166">
        <v>0</v>
      </c>
    </row>
    <row r="29" spans="1:262" ht="15.75" customHeight="1" thickBot="1" x14ac:dyDescent="0.2">
      <c r="A29" s="44">
        <v>11</v>
      </c>
      <c r="B29" s="195" t="s">
        <v>129</v>
      </c>
      <c r="C29" s="197" t="s">
        <v>197</v>
      </c>
      <c r="D29" s="197" t="s">
        <v>198</v>
      </c>
      <c r="E29" s="45" t="s">
        <v>130</v>
      </c>
      <c r="F29" s="198">
        <v>1</v>
      </c>
      <c r="G29" s="199">
        <v>4</v>
      </c>
      <c r="H29" s="200">
        <v>9</v>
      </c>
      <c r="I29" s="198">
        <v>5</v>
      </c>
      <c r="J29" s="101">
        <f>(H29+I29)</f>
        <v>14</v>
      </c>
      <c r="K29" s="214">
        <v>0</v>
      </c>
      <c r="L29" s="214">
        <v>9</v>
      </c>
      <c r="M29" s="214">
        <v>0</v>
      </c>
      <c r="N29" s="168">
        <f>H29-(K29+L29+M29)</f>
        <v>0</v>
      </c>
      <c r="O29" s="214">
        <v>5</v>
      </c>
      <c r="P29" s="166">
        <v>0</v>
      </c>
      <c r="Q29" s="201">
        <v>1288</v>
      </c>
      <c r="R29" s="214">
        <v>1288</v>
      </c>
      <c r="S29" s="166">
        <v>0</v>
      </c>
      <c r="T29" s="166">
        <v>22</v>
      </c>
      <c r="U29" s="166">
        <v>6</v>
      </c>
      <c r="V29" s="166">
        <v>33</v>
      </c>
      <c r="W29" s="166">
        <v>33</v>
      </c>
      <c r="X29" s="166">
        <v>3</v>
      </c>
      <c r="Y29" s="166">
        <v>0</v>
      </c>
      <c r="Z29" s="166">
        <v>2</v>
      </c>
      <c r="AA29" s="166">
        <v>8</v>
      </c>
      <c r="AB29" s="166">
        <v>0</v>
      </c>
      <c r="AC29" s="166">
        <v>0</v>
      </c>
      <c r="AD29" s="166">
        <v>0</v>
      </c>
    </row>
    <row r="30" spans="1:262" ht="24" customHeight="1" thickBot="1" x14ac:dyDescent="0.2">
      <c r="A30" s="47"/>
      <c r="B30" s="246">
        <f>+A29</f>
        <v>11</v>
      </c>
      <c r="C30" s="247"/>
      <c r="D30" s="48"/>
      <c r="E30" s="49"/>
      <c r="F30" s="48"/>
      <c r="G30" s="46">
        <f>SUM(G19:G29)</f>
        <v>34</v>
      </c>
      <c r="H30" s="50">
        <f>SUM(H19:H29)</f>
        <v>106</v>
      </c>
      <c r="I30" s="51">
        <f>SUM(I19:I29)</f>
        <v>157</v>
      </c>
      <c r="J30" s="101">
        <f>(H30+I30)</f>
        <v>263</v>
      </c>
      <c r="K30" s="51">
        <f>SUM(K19:K29)</f>
        <v>29</v>
      </c>
      <c r="L30" s="51">
        <f>SUM(L19:L29)</f>
        <v>67</v>
      </c>
      <c r="M30" s="51">
        <f>SUM(M19:M29)</f>
        <v>10</v>
      </c>
      <c r="N30" s="51">
        <f>H30-(K30+L30+M30)</f>
        <v>0</v>
      </c>
      <c r="O30" s="51">
        <f>SUM(O19:O29)</f>
        <v>157</v>
      </c>
      <c r="P30" s="51">
        <f>SUM(P19:P29)</f>
        <v>0</v>
      </c>
      <c r="Q30" s="51">
        <f>SUM(Q19:Q29)</f>
        <v>23208</v>
      </c>
      <c r="R30" s="51">
        <f>SUM(R19:R29)</f>
        <v>23208</v>
      </c>
      <c r="S30" s="51">
        <f>SUM(S19:S29)</f>
        <v>0</v>
      </c>
      <c r="T30" s="51">
        <f>AVERAGE(T19:T29)</f>
        <v>21.818181818181817</v>
      </c>
      <c r="U30" s="51">
        <f>AVERAGE(U19:U29)</f>
        <v>9.545454545454545</v>
      </c>
      <c r="V30" s="51">
        <f t="shared" ref="V30:AD30" si="2">SUM(V19:V29)</f>
        <v>6456</v>
      </c>
      <c r="W30" s="51">
        <f t="shared" si="2"/>
        <v>6456</v>
      </c>
      <c r="X30" s="51">
        <f t="shared" si="2"/>
        <v>66</v>
      </c>
      <c r="Y30" s="51">
        <f t="shared" si="2"/>
        <v>344</v>
      </c>
      <c r="Z30" s="51">
        <f t="shared" si="2"/>
        <v>688</v>
      </c>
      <c r="AA30" s="51">
        <f t="shared" si="2"/>
        <v>662</v>
      </c>
      <c r="AB30" s="51">
        <f t="shared" si="2"/>
        <v>5</v>
      </c>
      <c r="AC30" s="51">
        <f t="shared" si="2"/>
        <v>0</v>
      </c>
      <c r="AD30" s="51">
        <f t="shared" si="2"/>
        <v>0</v>
      </c>
    </row>
    <row r="31" spans="1:262" s="59" customFormat="1" ht="14.25" customHeight="1" thickBot="1" x14ac:dyDescent="0.2">
      <c r="A31" s="52"/>
      <c r="B31" s="53"/>
      <c r="C31" s="53"/>
      <c r="D31" s="54"/>
      <c r="E31" s="55"/>
      <c r="F31" s="54"/>
      <c r="G31" s="56"/>
      <c r="H31" s="57"/>
      <c r="I31" s="57"/>
      <c r="J31" s="57"/>
      <c r="K31" s="57"/>
      <c r="L31" s="57"/>
      <c r="M31" s="57"/>
      <c r="N31" s="57"/>
      <c r="O31" s="57"/>
      <c r="P31" s="57"/>
      <c r="Q31" s="57"/>
      <c r="R31" s="57"/>
      <c r="S31" s="57"/>
      <c r="T31" s="57"/>
      <c r="U31" s="57"/>
      <c r="V31" s="57"/>
      <c r="W31" s="57"/>
      <c r="X31" s="57"/>
      <c r="Y31" s="57"/>
      <c r="Z31" s="57"/>
      <c r="AA31" s="57"/>
      <c r="AB31" s="57"/>
      <c r="AC31" s="57"/>
      <c r="AD31" s="57"/>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row>
    <row r="32" spans="1:262" s="62" customFormat="1" ht="57" customHeight="1" x14ac:dyDescent="0.2">
      <c r="A32" s="33"/>
      <c r="B32" s="249"/>
      <c r="C32" s="249"/>
      <c r="D32" s="60"/>
      <c r="E32" s="61"/>
      <c r="G32" s="63"/>
      <c r="H32" s="231" t="s">
        <v>189</v>
      </c>
      <c r="I32" s="231"/>
      <c r="J32" s="231"/>
      <c r="K32" s="223" t="s">
        <v>154</v>
      </c>
      <c r="L32" s="223"/>
      <c r="M32" s="223"/>
      <c r="N32" s="223"/>
      <c r="O32" s="223"/>
      <c r="P32" s="223"/>
      <c r="Q32" s="223" t="s">
        <v>187</v>
      </c>
      <c r="R32" s="64" t="s">
        <v>155</v>
      </c>
      <c r="S32" s="223" t="s">
        <v>156</v>
      </c>
      <c r="T32" s="223"/>
      <c r="U32" s="223"/>
      <c r="V32" s="223" t="s">
        <v>157</v>
      </c>
      <c r="W32" s="223"/>
      <c r="X32" s="231" t="s">
        <v>158</v>
      </c>
      <c r="Y32" s="231"/>
      <c r="AB32" s="253" t="s">
        <v>159</v>
      </c>
      <c r="AC32" s="236" t="s">
        <v>160</v>
      </c>
      <c r="AD32" s="236" t="s">
        <v>161</v>
      </c>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row>
    <row r="33" spans="1:262" s="62" customFormat="1" ht="49.5" customHeight="1" thickBot="1" x14ac:dyDescent="0.25">
      <c r="A33" s="66"/>
      <c r="B33" s="250"/>
      <c r="C33" s="250"/>
      <c r="E33" s="61"/>
      <c r="G33" s="63"/>
      <c r="H33" s="232"/>
      <c r="I33" s="232"/>
      <c r="J33" s="232"/>
      <c r="K33" s="224"/>
      <c r="L33" s="224"/>
      <c r="M33" s="224"/>
      <c r="N33" s="224"/>
      <c r="O33" s="224"/>
      <c r="P33" s="224"/>
      <c r="Q33" s="224"/>
      <c r="R33" s="64"/>
      <c r="S33" s="224"/>
      <c r="T33" s="224"/>
      <c r="U33" s="224"/>
      <c r="V33" s="224"/>
      <c r="W33" s="224"/>
      <c r="X33" s="232"/>
      <c r="Y33" s="232"/>
      <c r="AB33" s="254"/>
      <c r="AC33" s="252"/>
      <c r="AD33" s="252"/>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row>
    <row r="34" spans="1:262" ht="18" x14ac:dyDescent="0.15">
      <c r="A34" s="240" t="s">
        <v>34</v>
      </c>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row>
    <row r="35" spans="1:262" ht="84" customHeight="1" thickBot="1" x14ac:dyDescent="0.2">
      <c r="A35" s="242"/>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row>
    <row r="36" spans="1:262" ht="15" customHeight="1" x14ac:dyDescent="0.15">
      <c r="A36" s="67"/>
      <c r="B36" s="68"/>
      <c r="C36" s="68"/>
      <c r="D36" s="68"/>
      <c r="E36" s="69"/>
      <c r="F36" s="68"/>
      <c r="G36" s="70"/>
      <c r="H36" s="68"/>
      <c r="I36" s="68"/>
      <c r="J36" s="68"/>
      <c r="K36" s="68"/>
      <c r="L36" s="68"/>
      <c r="M36" s="68"/>
      <c r="N36" s="68"/>
      <c r="O36" s="68"/>
      <c r="P36" s="68"/>
      <c r="Q36" s="68"/>
      <c r="R36" s="68"/>
      <c r="S36" s="68"/>
      <c r="T36" s="68"/>
      <c r="U36" s="68"/>
      <c r="V36" s="68"/>
      <c r="W36" s="68"/>
      <c r="X36" s="68"/>
      <c r="Y36" s="68"/>
      <c r="Z36" s="68"/>
      <c r="AA36" s="68"/>
      <c r="AB36" s="68"/>
      <c r="AC36" s="235"/>
      <c r="AD36" s="235"/>
    </row>
    <row r="38" spans="1:262" ht="15" customHeight="1" x14ac:dyDescent="0.15">
      <c r="J38" s="237"/>
      <c r="K38" s="237"/>
      <c r="L38" s="237"/>
      <c r="M38" s="237"/>
      <c r="N38" s="237"/>
      <c r="O38" s="237"/>
      <c r="P38" s="237"/>
      <c r="Q38" s="73"/>
      <c r="R38" s="237"/>
      <c r="S38" s="237"/>
      <c r="T38" s="237"/>
      <c r="U38" s="237"/>
      <c r="V38" s="236"/>
      <c r="W38" s="236"/>
      <c r="X38" s="236"/>
      <c r="Y38" s="237"/>
      <c r="Z38" s="237"/>
    </row>
  </sheetData>
  <sheetProtection formatCells="0" formatColumns="0" formatRows="0" insertColumns="0" insertRows="0" insertHyperlinks="0" deleteColumns="0" deleteRows="0" sort="0" autoFilter="0" pivotTables="0"/>
  <mergeCells count="53">
    <mergeCell ref="A1:AD1"/>
    <mergeCell ref="A2:AD2"/>
    <mergeCell ref="H17:P17"/>
    <mergeCell ref="U6:AC6"/>
    <mergeCell ref="V15:X15"/>
    <mergeCell ref="V14:AD14"/>
    <mergeCell ref="G17:G18"/>
    <mergeCell ref="C17:C18"/>
    <mergeCell ref="B6:E6"/>
    <mergeCell ref="B13:AD13"/>
    <mergeCell ref="Q7:W7"/>
    <mergeCell ref="A5:AD5"/>
    <mergeCell ref="Q8:W8"/>
    <mergeCell ref="Q10:S10"/>
    <mergeCell ref="F17:F18"/>
    <mergeCell ref="A3:AD3"/>
    <mergeCell ref="A4:AD4"/>
    <mergeCell ref="A7:B7"/>
    <mergeCell ref="A8:B8"/>
    <mergeCell ref="H7:L7"/>
    <mergeCell ref="C7:F7"/>
    <mergeCell ref="C8:F8"/>
    <mergeCell ref="H9:L9"/>
    <mergeCell ref="H8:L8"/>
    <mergeCell ref="A34:AD34"/>
    <mergeCell ref="A35:AD35"/>
    <mergeCell ref="E17:E18"/>
    <mergeCell ref="B30:C30"/>
    <mergeCell ref="B17:B18"/>
    <mergeCell ref="AC17:AD17"/>
    <mergeCell ref="B32:C33"/>
    <mergeCell ref="Q17:S17"/>
    <mergeCell ref="T17:U17"/>
    <mergeCell ref="AD32:AD33"/>
    <mergeCell ref="AB32:AB33"/>
    <mergeCell ref="AC32:AC33"/>
    <mergeCell ref="V32:W33"/>
    <mergeCell ref="B12:AD12"/>
    <mergeCell ref="AC36:AD36"/>
    <mergeCell ref="V38:X38"/>
    <mergeCell ref="J38:P38"/>
    <mergeCell ref="R38:U38"/>
    <mergeCell ref="Y38:Z38"/>
    <mergeCell ref="Y15:AB15"/>
    <mergeCell ref="X32:Y33"/>
    <mergeCell ref="AC15:AD15"/>
    <mergeCell ref="S32:U33"/>
    <mergeCell ref="H32:J33"/>
    <mergeCell ref="D17:D18"/>
    <mergeCell ref="K32:P33"/>
    <mergeCell ref="Q32:Q33"/>
    <mergeCell ref="B14:E15"/>
    <mergeCell ref="F14:U15"/>
  </mergeCells>
  <printOptions horizontalCentered="1"/>
  <pageMargins left="0.35433070866141736" right="0.15748031496062992" top="0.55118110236220474" bottom="0.74803149606299213" header="0.15748031496062992" footer="0.31496062992125984"/>
  <pageSetup paperSize="139" scale="38" fitToHeight="0" orientation="landscape" r:id="rId1"/>
  <headerFooter differentOddEven="1" differentFirst="1">
    <oddFooter>&amp;C&amp;"Helvetica,Regular"&amp;12&amp;K000000&amp;P</oddFooter>
  </headerFooter>
  <ignoredErrors>
    <ignoredError sqref="J30 N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X30"/>
  <sheetViews>
    <sheetView showGridLines="0" topLeftCell="C11" zoomScale="85" zoomScaleNormal="85" zoomScaleSheetLayoutView="130" zoomScalePageLayoutView="85" workbookViewId="0">
      <selection activeCell="Z17" sqref="Z17"/>
    </sheetView>
  </sheetViews>
  <sheetFormatPr baseColWidth="10" defaultColWidth="10.83203125" defaultRowHeight="15" customHeight="1" x14ac:dyDescent="0.15"/>
  <cols>
    <col min="1" max="1" width="4.5" style="1" customWidth="1"/>
    <col min="2" max="2" width="10.5" style="1" customWidth="1"/>
    <col min="3" max="3" width="27.5" style="1" customWidth="1"/>
    <col min="4" max="4" width="19.6640625" style="1" customWidth="1"/>
    <col min="5" max="5" width="11.33203125" style="1" customWidth="1"/>
    <col min="6" max="6" width="10.83203125" style="1" customWidth="1"/>
    <col min="7" max="10" width="14" style="1" hidden="1" customWidth="1"/>
    <col min="11" max="11" width="10.83203125" style="1" customWidth="1"/>
    <col min="12" max="12" width="8.6640625" style="1" customWidth="1"/>
    <col min="13" max="13" width="8" style="127" customWidth="1"/>
    <col min="14" max="14" width="9.5" style="1" customWidth="1"/>
    <col min="15" max="15" width="8" style="127" customWidth="1"/>
    <col min="16" max="16" width="5.83203125" style="1" customWidth="1"/>
    <col min="17" max="17" width="8" style="127" customWidth="1"/>
    <col min="18" max="18" width="7.5" style="1" customWidth="1"/>
    <col min="19" max="19" width="8" style="127" customWidth="1"/>
    <col min="20" max="20" width="12.1640625" style="1" customWidth="1"/>
    <col min="21" max="21" width="5.33203125" style="1" customWidth="1"/>
    <col min="22" max="28" width="4" style="1" customWidth="1"/>
    <col min="29" max="29" width="14.83203125" style="1" customWidth="1"/>
    <col min="30" max="30" width="12.33203125" style="1" customWidth="1"/>
    <col min="31" max="31" width="19.5" style="1" customWidth="1"/>
    <col min="32" max="32" width="12.5" style="1" customWidth="1"/>
    <col min="33" max="33" width="11.6640625" style="1" customWidth="1"/>
    <col min="34" max="34" width="29.6640625" style="1" customWidth="1"/>
    <col min="35" max="35" width="22.5" style="1" customWidth="1"/>
    <col min="36" max="36" width="12.1640625" style="1" customWidth="1"/>
    <col min="37" max="37" width="3.83203125" style="1" customWidth="1"/>
    <col min="38" max="268" width="10.83203125" style="1" customWidth="1"/>
    <col min="269" max="16384" width="10.83203125" style="2"/>
  </cols>
  <sheetData>
    <row r="1" spans="1:284" ht="20.25" customHeight="1" x14ac:dyDescent="0.2">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row>
    <row r="2" spans="1:284" ht="30" customHeight="1" x14ac:dyDescent="0.25">
      <c r="A2" s="265" t="s">
        <v>150</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row>
    <row r="3" spans="1:284" ht="25.5" customHeight="1" x14ac:dyDescent="0.25">
      <c r="A3" s="265" t="s">
        <v>151</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row>
    <row r="4" spans="1:284" ht="28.5" customHeight="1" x14ac:dyDescent="0.25">
      <c r="A4" s="258" t="s">
        <v>0</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row>
    <row r="5" spans="1:284" ht="33" customHeight="1" x14ac:dyDescent="0.25">
      <c r="A5" s="258" t="s">
        <v>149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row>
    <row r="6" spans="1:284" ht="33" customHeight="1" x14ac:dyDescent="0.25">
      <c r="A6" s="3"/>
      <c r="B6" s="273"/>
      <c r="C6" s="273"/>
      <c r="D6" s="273"/>
      <c r="E6" s="273"/>
      <c r="F6" s="4"/>
      <c r="G6" s="4"/>
      <c r="H6" s="4"/>
      <c r="I6" s="4"/>
      <c r="J6" s="4"/>
      <c r="K6" s="4"/>
      <c r="L6" s="4"/>
      <c r="M6" s="80"/>
      <c r="N6" s="4"/>
      <c r="O6" s="80"/>
      <c r="P6" s="4"/>
      <c r="Q6" s="80"/>
      <c r="R6" s="4"/>
      <c r="S6" s="80"/>
      <c r="T6" s="6"/>
      <c r="U6" s="4"/>
      <c r="V6" s="4"/>
      <c r="W6" s="4"/>
      <c r="X6" s="4"/>
      <c r="Y6" s="4"/>
      <c r="Z6" s="4"/>
      <c r="AA6" s="4"/>
      <c r="AB6" s="4"/>
      <c r="AC6" s="4"/>
      <c r="AD6" s="6"/>
      <c r="AE6" s="6"/>
      <c r="AF6" s="6"/>
      <c r="AG6" s="6"/>
      <c r="AH6" s="6"/>
      <c r="AI6" s="6"/>
      <c r="AJ6" s="7"/>
    </row>
    <row r="7" spans="1:284" ht="24" customHeight="1" x14ac:dyDescent="0.25">
      <c r="A7" s="3"/>
      <c r="B7" s="301" t="s">
        <v>1</v>
      </c>
      <c r="C7" s="302"/>
      <c r="D7" s="17"/>
      <c r="E7" s="281" t="str">
        <f>+IG_2019_P1!C7</f>
        <v>Nuevo León</v>
      </c>
      <c r="F7" s="282"/>
      <c r="G7" s="282"/>
      <c r="H7" s="282"/>
      <c r="I7" s="282"/>
      <c r="J7" s="282"/>
      <c r="K7" s="282"/>
      <c r="L7" s="282"/>
      <c r="M7" s="282"/>
      <c r="N7" s="282"/>
      <c r="O7" s="282"/>
      <c r="P7" s="282"/>
      <c r="Q7" s="282"/>
      <c r="R7" s="282"/>
      <c r="S7" s="282"/>
      <c r="T7" s="283"/>
      <c r="U7" s="81"/>
      <c r="V7" s="81"/>
      <c r="W7" s="81"/>
      <c r="X7" s="81"/>
      <c r="Y7" s="81"/>
      <c r="Z7" s="81"/>
      <c r="AA7" s="81"/>
      <c r="AB7" s="81"/>
      <c r="AC7" s="81"/>
      <c r="AD7" s="81"/>
      <c r="AE7" s="81"/>
      <c r="AF7" s="81"/>
      <c r="AG7" s="10"/>
      <c r="AH7" s="10"/>
      <c r="AI7" s="10"/>
      <c r="AJ7" s="82"/>
    </row>
    <row r="8" spans="1:284" ht="24" customHeight="1" x14ac:dyDescent="0.25">
      <c r="A8" s="3"/>
      <c r="B8" s="301" t="s">
        <v>2</v>
      </c>
      <c r="C8" s="303"/>
      <c r="D8" s="17"/>
      <c r="E8" s="284" t="str">
        <f>+IG_2019_P1!C8</f>
        <v>diciembre</v>
      </c>
      <c r="F8" s="285"/>
      <c r="G8" s="285"/>
      <c r="H8" s="285"/>
      <c r="I8" s="285"/>
      <c r="J8" s="285"/>
      <c r="K8" s="285"/>
      <c r="L8" s="285"/>
      <c r="M8" s="285"/>
      <c r="N8" s="285"/>
      <c r="O8" s="285"/>
      <c r="P8" s="285"/>
      <c r="Q8" s="285"/>
      <c r="R8" s="285"/>
      <c r="S8" s="285"/>
      <c r="T8" s="285"/>
      <c r="U8" s="10"/>
      <c r="V8" s="10"/>
      <c r="W8" s="10"/>
      <c r="X8" s="10"/>
      <c r="Y8" s="10"/>
      <c r="Z8" s="10"/>
      <c r="AA8" s="10"/>
      <c r="AB8" s="10"/>
      <c r="AC8" s="10"/>
      <c r="AD8" s="10"/>
      <c r="AE8" s="10"/>
      <c r="AF8" s="10"/>
      <c r="AG8" s="10"/>
      <c r="AH8" s="10"/>
      <c r="AI8" s="10"/>
      <c r="AJ8" s="82"/>
    </row>
    <row r="9" spans="1:284" ht="75.75" customHeight="1" x14ac:dyDescent="0.25">
      <c r="A9" s="3"/>
      <c r="B9" s="83"/>
      <c r="C9" s="83"/>
      <c r="D9" s="83"/>
      <c r="E9" s="83"/>
      <c r="F9" s="83"/>
      <c r="G9" s="83"/>
      <c r="H9" s="83"/>
      <c r="I9" s="83"/>
      <c r="J9" s="83"/>
      <c r="K9" s="83"/>
      <c r="L9" s="83"/>
      <c r="M9" s="84"/>
      <c r="N9" s="83"/>
      <c r="O9" s="84"/>
      <c r="P9" s="83"/>
      <c r="Q9" s="84"/>
      <c r="R9" s="83"/>
      <c r="S9" s="84"/>
      <c r="T9" s="85"/>
      <c r="U9" s="83"/>
      <c r="V9" s="83"/>
      <c r="W9" s="83"/>
      <c r="X9" s="83"/>
      <c r="Y9" s="83"/>
      <c r="Z9" s="83"/>
      <c r="AA9" s="83"/>
      <c r="AB9" s="83"/>
      <c r="AC9" s="83"/>
      <c r="AD9" s="85"/>
      <c r="AE9" s="85"/>
      <c r="AF9" s="85"/>
      <c r="AG9" s="85"/>
      <c r="AH9" s="85"/>
      <c r="AI9" s="85"/>
      <c r="AJ9" s="10"/>
    </row>
    <row r="10" spans="1:284" ht="53.25" customHeight="1" x14ac:dyDescent="0.15">
      <c r="A10" s="30"/>
      <c r="B10" s="255" t="s">
        <v>3</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row>
    <row r="11" spans="1:284" ht="39.75" customHeight="1" x14ac:dyDescent="0.15">
      <c r="A11" s="30"/>
      <c r="B11" s="255" t="s">
        <v>146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row>
    <row r="12" spans="1:284" ht="31.5" customHeight="1" x14ac:dyDescent="0.15">
      <c r="A12" s="33"/>
      <c r="B12" s="36"/>
      <c r="C12" s="36"/>
      <c r="D12" s="36"/>
      <c r="E12" s="36"/>
      <c r="F12" s="36"/>
      <c r="G12" s="36"/>
      <c r="H12" s="36"/>
      <c r="I12" s="36"/>
      <c r="J12" s="36"/>
      <c r="K12" s="289" t="s">
        <v>137</v>
      </c>
      <c r="L12" s="290"/>
      <c r="M12" s="290"/>
      <c r="N12" s="290"/>
      <c r="O12" s="290"/>
      <c r="P12" s="290"/>
      <c r="Q12" s="290"/>
      <c r="R12" s="290"/>
      <c r="S12" s="291"/>
      <c r="T12" s="292" t="s">
        <v>60</v>
      </c>
      <c r="U12" s="292"/>
      <c r="V12" s="292"/>
      <c r="W12" s="292"/>
      <c r="X12" s="292"/>
      <c r="Y12" s="292"/>
      <c r="Z12" s="292"/>
      <c r="AA12" s="292"/>
      <c r="AB12" s="292"/>
      <c r="AC12" s="292"/>
      <c r="AD12" s="296" t="s">
        <v>83</v>
      </c>
      <c r="AE12" s="297"/>
      <c r="AF12" s="298" t="s">
        <v>84</v>
      </c>
      <c r="AG12" s="298"/>
      <c r="AH12" s="298"/>
      <c r="AI12" s="298"/>
      <c r="AJ12" s="298"/>
    </row>
    <row r="13" spans="1:284" s="90" customFormat="1" ht="44" x14ac:dyDescent="0.15">
      <c r="A13" s="86"/>
      <c r="B13" s="43" t="s">
        <v>5</v>
      </c>
      <c r="C13" s="43" t="s">
        <v>6</v>
      </c>
      <c r="D13" s="43" t="s">
        <v>7</v>
      </c>
      <c r="E13" s="43" t="s">
        <v>54</v>
      </c>
      <c r="F13" s="43" t="s">
        <v>52</v>
      </c>
      <c r="G13" s="43" t="s">
        <v>133</v>
      </c>
      <c r="H13" s="43" t="s">
        <v>134</v>
      </c>
      <c r="I13" s="43" t="s">
        <v>135</v>
      </c>
      <c r="J13" s="43" t="s">
        <v>136</v>
      </c>
      <c r="K13" s="43" t="s">
        <v>70</v>
      </c>
      <c r="L13" s="43" t="s">
        <v>56</v>
      </c>
      <c r="M13" s="87" t="s">
        <v>55</v>
      </c>
      <c r="N13" s="43" t="s">
        <v>57</v>
      </c>
      <c r="O13" s="87" t="s">
        <v>55</v>
      </c>
      <c r="P13" s="43" t="s">
        <v>58</v>
      </c>
      <c r="Q13" s="87" t="s">
        <v>55</v>
      </c>
      <c r="R13" s="43" t="s">
        <v>59</v>
      </c>
      <c r="S13" s="87" t="s">
        <v>55</v>
      </c>
      <c r="T13" s="43" t="s">
        <v>71</v>
      </c>
      <c r="U13" s="43" t="s">
        <v>56</v>
      </c>
      <c r="V13" s="87" t="s">
        <v>55</v>
      </c>
      <c r="W13" s="43" t="s">
        <v>57</v>
      </c>
      <c r="X13" s="87" t="s">
        <v>55</v>
      </c>
      <c r="Y13" s="43" t="s">
        <v>58</v>
      </c>
      <c r="Z13" s="87" t="s">
        <v>55</v>
      </c>
      <c r="AA13" s="43" t="s">
        <v>59</v>
      </c>
      <c r="AB13" s="87" t="s">
        <v>55</v>
      </c>
      <c r="AC13" s="43" t="s">
        <v>69</v>
      </c>
      <c r="AD13" s="88" t="s">
        <v>61</v>
      </c>
      <c r="AE13" s="89" t="s">
        <v>72</v>
      </c>
      <c r="AF13" s="43" t="s">
        <v>62</v>
      </c>
      <c r="AG13" s="43" t="s">
        <v>55</v>
      </c>
      <c r="AH13" s="43" t="s">
        <v>85</v>
      </c>
      <c r="AI13" s="43" t="s">
        <v>63</v>
      </c>
      <c r="AJ13" s="43" t="s">
        <v>104</v>
      </c>
    </row>
    <row r="14" spans="1:284" s="1" customFormat="1" ht="15.75" customHeight="1" thickBot="1" x14ac:dyDescent="0.2">
      <c r="A14" s="79">
        <v>1</v>
      </c>
      <c r="B14" s="195" t="str">
        <f>IG_2019_P1!B19</f>
        <v>UMM-0</v>
      </c>
      <c r="C14" s="196" t="str">
        <f>IG_2019_P1!C19</f>
        <v>8AFDT50D496227297</v>
      </c>
      <c r="D14" s="196" t="str">
        <f>IG_2019_P1!D19</f>
        <v>NLSSA014394</v>
      </c>
      <c r="E14" s="91">
        <v>22</v>
      </c>
      <c r="F14" s="46">
        <f>IG_2019_P1!U19</f>
        <v>12</v>
      </c>
      <c r="G14" s="92" t="str">
        <f>CONCATENATE(D14&amp;"Médico")</f>
        <v>NLSSA014394Médico</v>
      </c>
      <c r="H14" s="93" t="str">
        <f>CONCATENATE(D14&amp;"Enfermera")</f>
        <v>NLSSA014394Enfermera</v>
      </c>
      <c r="I14" s="93" t="str">
        <f>CONCATENATE(D14&amp;"Promotor")</f>
        <v>NLSSA014394Promotor</v>
      </c>
      <c r="J14" s="93" t="str">
        <f>CONCATENATE(D14&amp;"Odontólogo")</f>
        <v>NLSSA014394Odontólogo</v>
      </c>
      <c r="K14" s="94">
        <v>0</v>
      </c>
      <c r="L14" s="100">
        <f>VLOOKUP(G14,IG_PLANT_CAP!$D:$AI,10,0)</f>
        <v>1</v>
      </c>
      <c r="M14" s="104">
        <f>VLOOKUP(G14,IG_PLANT_CAP!$D:$AI,9,0)</f>
        <v>7</v>
      </c>
      <c r="N14" s="100">
        <f>VLOOKUP(H14,IG_PLANT_CAP!$D:$AI,10,0)</f>
        <v>1</v>
      </c>
      <c r="O14" s="104">
        <f>VLOOKUP(H14,IG_PLANT_CAP!$D:$AI,9,0)</f>
        <v>7</v>
      </c>
      <c r="P14" s="100">
        <f>VLOOKUP(I14,IG_PLANT_CAP!$D:$AI,10,0)</f>
        <v>1</v>
      </c>
      <c r="Q14" s="104">
        <f>VLOOKUP(I14,IG_PLANT_CAP!$D:$AI,9,0)</f>
        <v>5</v>
      </c>
      <c r="R14" s="95"/>
      <c r="S14" s="96"/>
      <c r="T14" s="97">
        <v>10</v>
      </c>
      <c r="U14" s="98">
        <v>0</v>
      </c>
      <c r="V14" s="99"/>
      <c r="W14" s="98">
        <v>1</v>
      </c>
      <c r="X14" s="99" t="s">
        <v>316</v>
      </c>
      <c r="Y14" s="98">
        <v>1</v>
      </c>
      <c r="Z14" s="99" t="s">
        <v>316</v>
      </c>
      <c r="AA14" s="100"/>
      <c r="AB14" s="100"/>
      <c r="AC14" s="211" t="s">
        <v>317</v>
      </c>
      <c r="AD14" s="101">
        <f>E14-(F14+K14+T14)</f>
        <v>0</v>
      </c>
      <c r="AE14" s="210"/>
      <c r="AF14" s="102">
        <v>0</v>
      </c>
      <c r="AG14" s="99"/>
      <c r="AH14" s="99"/>
      <c r="AI14" s="99"/>
      <c r="AJ14" s="103">
        <f>IF(AF14&gt;0,1,0)</f>
        <v>0</v>
      </c>
      <c r="JI14" s="2"/>
      <c r="JJ14" s="2"/>
      <c r="JK14" s="2"/>
      <c r="JL14" s="2"/>
      <c r="JM14" s="2"/>
      <c r="JN14" s="2"/>
      <c r="JO14" s="2"/>
      <c r="JP14" s="2"/>
      <c r="JQ14" s="2"/>
      <c r="JR14" s="2"/>
      <c r="JS14" s="2"/>
      <c r="JT14" s="2"/>
      <c r="JU14" s="2"/>
      <c r="JV14" s="2"/>
      <c r="JW14" s="2"/>
      <c r="JX14" s="2"/>
    </row>
    <row r="15" spans="1:284" s="1" customFormat="1" ht="15.75" customHeight="1" thickBot="1" x14ac:dyDescent="0.2">
      <c r="A15" s="79">
        <v>2</v>
      </c>
      <c r="B15" s="195" t="str">
        <f>IG_2019_P1!B20</f>
        <v>UMM-0</v>
      </c>
      <c r="C15" s="196" t="str">
        <f>IG_2019_P1!C20</f>
        <v>3FTEF18W25MA20429</v>
      </c>
      <c r="D15" s="196" t="str">
        <f>IG_2019_P1!D20</f>
        <v>NLSSA014440</v>
      </c>
      <c r="E15" s="91">
        <v>22</v>
      </c>
      <c r="F15" s="46">
        <f>IG_2019_P1!U20</f>
        <v>3</v>
      </c>
      <c r="G15" s="92" t="str">
        <f t="shared" ref="G15:G23" si="0">CONCATENATE(D15&amp;"Médico")</f>
        <v>NLSSA014440Médico</v>
      </c>
      <c r="H15" s="93" t="str">
        <f t="shared" ref="H15:H23" si="1">CONCATENATE(D15&amp;"Enfermera")</f>
        <v>NLSSA014440Enfermera</v>
      </c>
      <c r="I15" s="93" t="str">
        <f t="shared" ref="I15:I23" si="2">CONCATENATE(D15&amp;"Promotor")</f>
        <v>NLSSA014440Promotor</v>
      </c>
      <c r="J15" s="93" t="str">
        <f t="shared" ref="J15:J23" si="3">CONCATENATE(D15&amp;"Odontólogo")</f>
        <v>NLSSA014440Odontólogo</v>
      </c>
      <c r="K15" s="94">
        <v>0</v>
      </c>
      <c r="L15" s="100">
        <f>VLOOKUP(G15,IG_PLANT_CAP!$D:$AI,10,0)</f>
        <v>0</v>
      </c>
      <c r="M15" s="104">
        <f>VLOOKUP(G15,IG_PLANT_CAP!$D:$AI,9,0)</f>
        <v>0</v>
      </c>
      <c r="N15" s="100">
        <f>VLOOKUP(H15,IG_PLANT_CAP!$D:$AI,10,0)</f>
        <v>0</v>
      </c>
      <c r="O15" s="104">
        <f>VLOOKUP(H15,IG_PLANT_CAP!$D:$AI,9,0)</f>
        <v>0</v>
      </c>
      <c r="P15" s="100">
        <f>VLOOKUP(I15,IG_PLANT_CAP!$D:$AI,10,0)</f>
        <v>0</v>
      </c>
      <c r="Q15" s="104">
        <f>VLOOKUP(I15,IG_PLANT_CAP!$D:$AI,9,0)</f>
        <v>0</v>
      </c>
      <c r="R15" s="100"/>
      <c r="S15" s="105"/>
      <c r="T15" s="97">
        <v>18</v>
      </c>
      <c r="U15" s="98">
        <v>1</v>
      </c>
      <c r="V15" s="99" t="s">
        <v>324</v>
      </c>
      <c r="W15" s="98">
        <v>1</v>
      </c>
      <c r="X15" s="99" t="s">
        <v>325</v>
      </c>
      <c r="Y15" s="98">
        <v>1</v>
      </c>
      <c r="Z15" s="99" t="s">
        <v>325</v>
      </c>
      <c r="AA15" s="100"/>
      <c r="AB15" s="100"/>
      <c r="AC15" s="99" t="s">
        <v>326</v>
      </c>
      <c r="AD15" s="101">
        <f t="shared" ref="AD15:AD23" si="4">E15-(F15+K15+T15)</f>
        <v>1</v>
      </c>
      <c r="AE15" s="210" t="s">
        <v>327</v>
      </c>
      <c r="AF15" s="102">
        <v>0</v>
      </c>
      <c r="AG15" s="99"/>
      <c r="AH15" s="99"/>
      <c r="AI15" s="99"/>
      <c r="AJ15" s="103">
        <f t="shared" ref="AJ15:AJ23" si="5">IF(AF15&gt;0,1,0)</f>
        <v>0</v>
      </c>
      <c r="JI15" s="2"/>
      <c r="JJ15" s="2"/>
      <c r="JK15" s="2"/>
      <c r="JL15" s="2"/>
      <c r="JM15" s="2"/>
      <c r="JN15" s="2"/>
      <c r="JO15" s="2"/>
      <c r="JP15" s="2"/>
      <c r="JQ15" s="2"/>
      <c r="JR15" s="2"/>
      <c r="JS15" s="2"/>
      <c r="JT15" s="2"/>
      <c r="JU15" s="2"/>
      <c r="JV15" s="2"/>
      <c r="JW15" s="2"/>
      <c r="JX15" s="2"/>
    </row>
    <row r="16" spans="1:284" s="1" customFormat="1" ht="15.75" customHeight="1" thickBot="1" x14ac:dyDescent="0.2">
      <c r="A16" s="79">
        <v>3</v>
      </c>
      <c r="B16" s="195" t="str">
        <f>IG_2019_P1!B21</f>
        <v>UMM-0</v>
      </c>
      <c r="C16" s="196" t="str">
        <f>IG_2019_P1!C21</f>
        <v>3FTEF18W25MA20435</v>
      </c>
      <c r="D16" s="196" t="str">
        <f>IG_2019_P1!D21</f>
        <v>NLSSA014452</v>
      </c>
      <c r="E16" s="91">
        <v>22</v>
      </c>
      <c r="F16" s="46">
        <f>IG_2019_P1!U21</f>
        <v>12</v>
      </c>
      <c r="G16" s="92" t="str">
        <f t="shared" si="0"/>
        <v>NLSSA014452Médico</v>
      </c>
      <c r="H16" s="93" t="str">
        <f t="shared" si="1"/>
        <v>NLSSA014452Enfermera</v>
      </c>
      <c r="I16" s="93" t="str">
        <f t="shared" si="2"/>
        <v>NLSSA014452Promotor</v>
      </c>
      <c r="J16" s="93" t="str">
        <f t="shared" si="3"/>
        <v>NLSSA014452Odontólogo</v>
      </c>
      <c r="K16" s="94">
        <v>0</v>
      </c>
      <c r="L16" s="100">
        <f>VLOOKUP(G16,IG_PLANT_CAP!$D:$AI,10,0)</f>
        <v>0</v>
      </c>
      <c r="M16" s="104">
        <f>VLOOKUP(G16,IG_PLANT_CAP!$D:$AI,9,0)</f>
        <v>0</v>
      </c>
      <c r="N16" s="100">
        <f>VLOOKUP(H16,IG_PLANT_CAP!$D:$AI,10,0)</f>
        <v>0</v>
      </c>
      <c r="O16" s="104">
        <f>VLOOKUP(H16,IG_PLANT_CAP!$D:$AI,9,0)</f>
        <v>0</v>
      </c>
      <c r="P16" s="100">
        <f>VLOOKUP(I16,IG_PLANT_CAP!$D:$AI,10,0)</f>
        <v>0</v>
      </c>
      <c r="Q16" s="104">
        <f>VLOOKUP(I16,IG_PLANT_CAP!$D:$AI,9,0)</f>
        <v>0</v>
      </c>
      <c r="R16" s="100"/>
      <c r="S16" s="105"/>
      <c r="T16" s="97">
        <v>10</v>
      </c>
      <c r="U16" s="98">
        <v>0</v>
      </c>
      <c r="V16" s="99"/>
      <c r="W16" s="98">
        <v>0</v>
      </c>
      <c r="X16" s="99"/>
      <c r="Y16" s="98">
        <v>1</v>
      </c>
      <c r="Z16" s="99" t="s">
        <v>316</v>
      </c>
      <c r="AA16" s="100"/>
      <c r="AB16" s="100"/>
      <c r="AC16" s="211" t="s">
        <v>319</v>
      </c>
      <c r="AD16" s="101">
        <f t="shared" si="4"/>
        <v>0</v>
      </c>
      <c r="AE16" s="210"/>
      <c r="AF16" s="102">
        <v>0</v>
      </c>
      <c r="AG16" s="99"/>
      <c r="AH16" s="99"/>
      <c r="AI16" s="99"/>
      <c r="AJ16" s="103">
        <f t="shared" si="5"/>
        <v>0</v>
      </c>
      <c r="JI16" s="2"/>
      <c r="JJ16" s="2"/>
      <c r="JK16" s="2"/>
      <c r="JL16" s="2"/>
      <c r="JM16" s="2"/>
      <c r="JN16" s="2"/>
      <c r="JO16" s="2"/>
      <c r="JP16" s="2"/>
      <c r="JQ16" s="2"/>
      <c r="JR16" s="2"/>
      <c r="JS16" s="2"/>
      <c r="JT16" s="2"/>
      <c r="JU16" s="2"/>
      <c r="JV16" s="2"/>
      <c r="JW16" s="2"/>
      <c r="JX16" s="2"/>
    </row>
    <row r="17" spans="1:284" s="1" customFormat="1" ht="15.75" customHeight="1" thickBot="1" x14ac:dyDescent="0.2">
      <c r="A17" s="79">
        <v>4</v>
      </c>
      <c r="B17" s="195" t="str">
        <f>IG_2019_P1!B22</f>
        <v>UMM-0</v>
      </c>
      <c r="C17" s="196" t="str">
        <f>IG_2019_P1!C22</f>
        <v>3C6UR5DJ3MG546159</v>
      </c>
      <c r="D17" s="196" t="str">
        <f>IG_2019_P1!D22</f>
        <v>NLSSA005195</v>
      </c>
      <c r="E17" s="91">
        <v>22</v>
      </c>
      <c r="F17" s="46">
        <f>IG_2019_P1!U22</f>
        <v>12</v>
      </c>
      <c r="G17" s="92" t="str">
        <f t="shared" si="0"/>
        <v>NLSSA005195Médico</v>
      </c>
      <c r="H17" s="93" t="str">
        <f t="shared" si="1"/>
        <v>NLSSA005195Enfermera</v>
      </c>
      <c r="I17" s="93" t="str">
        <f t="shared" si="2"/>
        <v>NLSSA005195Promotor</v>
      </c>
      <c r="J17" s="93" t="str">
        <f t="shared" si="3"/>
        <v>NLSSA005195Odontólogo</v>
      </c>
      <c r="K17" s="94">
        <v>0</v>
      </c>
      <c r="L17" s="100">
        <f>VLOOKUP(G17,IG_PLANT_CAP!$D:$AI,10,0)</f>
        <v>0</v>
      </c>
      <c r="M17" s="104">
        <f>VLOOKUP(G17,IG_PLANT_CAP!$D:$AI,9,0)</f>
        <v>0</v>
      </c>
      <c r="N17" s="100">
        <f>VLOOKUP(H17,IG_PLANT_CAP!$D:$AI,10,0)</f>
        <v>1</v>
      </c>
      <c r="O17" s="104">
        <f>VLOOKUP(H17,IG_PLANT_CAP!$D:$AI,9,0)</f>
        <v>9</v>
      </c>
      <c r="P17" s="100">
        <f>VLOOKUP(I17,IG_PLANT_CAP!$D:$AI,10,0)</f>
        <v>0</v>
      </c>
      <c r="Q17" s="104">
        <f>VLOOKUP(I17,IG_PLANT_CAP!$D:$AI,9,0)</f>
        <v>0</v>
      </c>
      <c r="R17" s="100"/>
      <c r="S17" s="105"/>
      <c r="T17" s="97">
        <v>10</v>
      </c>
      <c r="U17" s="98">
        <v>0</v>
      </c>
      <c r="V17" s="99" t="s">
        <v>339</v>
      </c>
      <c r="W17" s="98">
        <v>0</v>
      </c>
      <c r="X17" s="99" t="s">
        <v>339</v>
      </c>
      <c r="Y17" s="98">
        <v>1</v>
      </c>
      <c r="Z17" s="99" t="s">
        <v>316</v>
      </c>
      <c r="AA17" s="100"/>
      <c r="AB17" s="100"/>
      <c r="AC17" s="211" t="s">
        <v>319</v>
      </c>
      <c r="AD17" s="101">
        <f t="shared" si="4"/>
        <v>0</v>
      </c>
      <c r="AE17" s="211"/>
      <c r="AF17" s="102">
        <v>0</v>
      </c>
      <c r="AG17" s="211"/>
      <c r="AH17" s="99"/>
      <c r="AI17" s="99"/>
      <c r="AJ17" s="103">
        <f t="shared" si="5"/>
        <v>0</v>
      </c>
      <c r="JI17" s="2"/>
      <c r="JJ17" s="2"/>
      <c r="JK17" s="2"/>
      <c r="JL17" s="2"/>
      <c r="JM17" s="2"/>
      <c r="JN17" s="2"/>
      <c r="JO17" s="2"/>
      <c r="JP17" s="2"/>
      <c r="JQ17" s="2"/>
      <c r="JR17" s="2"/>
      <c r="JS17" s="2"/>
      <c r="JT17" s="2"/>
      <c r="JU17" s="2"/>
      <c r="JV17" s="2"/>
      <c r="JW17" s="2"/>
      <c r="JX17" s="2"/>
    </row>
    <row r="18" spans="1:284" s="1" customFormat="1" ht="15.75" customHeight="1" thickBot="1" x14ac:dyDescent="0.2">
      <c r="A18" s="79">
        <v>5</v>
      </c>
      <c r="B18" s="195" t="str">
        <f>IG_2019_P1!B23</f>
        <v>UMM-0</v>
      </c>
      <c r="C18" s="196" t="str">
        <f>IG_2019_P1!C23</f>
        <v>3C6UR5DJ8MG546125</v>
      </c>
      <c r="D18" s="196" t="str">
        <f>IG_2019_P1!D23</f>
        <v>NLSSA005212</v>
      </c>
      <c r="E18" s="91">
        <v>12</v>
      </c>
      <c r="F18" s="46">
        <f>IG_2019_P1!U23</f>
        <v>12</v>
      </c>
      <c r="G18" s="92" t="str">
        <f t="shared" si="0"/>
        <v>NLSSA005212Médico</v>
      </c>
      <c r="H18" s="93" t="str">
        <f t="shared" si="1"/>
        <v>NLSSA005212Enfermera</v>
      </c>
      <c r="I18" s="93" t="str">
        <f t="shared" si="2"/>
        <v>NLSSA005212Promotor</v>
      </c>
      <c r="J18" s="93" t="str">
        <f t="shared" si="3"/>
        <v>NLSSA005212Odontólogo</v>
      </c>
      <c r="K18" s="94">
        <v>0</v>
      </c>
      <c r="L18" s="100">
        <f>VLOOKUP(G18,IG_PLANT_CAP!$D:$AI,10,0)</f>
        <v>0</v>
      </c>
      <c r="M18" s="104">
        <f>VLOOKUP(G18,IG_PLANT_CAP!$D:$AI,9,0)</f>
        <v>0</v>
      </c>
      <c r="N18" s="100">
        <f>VLOOKUP(H18,IG_PLANT_CAP!$D:$AI,10,0)</f>
        <v>1</v>
      </c>
      <c r="O18" s="104" t="str">
        <f>VLOOKUP(H18,IG_PLANT_CAP!$D:$AI,9,0)</f>
        <v>6,8</v>
      </c>
      <c r="P18" s="100">
        <f>VLOOKUP(I18,IG_PLANT_CAP!$D:$AI,10,0)</f>
        <v>0</v>
      </c>
      <c r="Q18" s="104">
        <f>VLOOKUP(I18,IG_PLANT_CAP!$D:$AI,9,0)</f>
        <v>0</v>
      </c>
      <c r="R18" s="100"/>
      <c r="S18" s="105"/>
      <c r="T18" s="97">
        <v>0</v>
      </c>
      <c r="U18" s="98">
        <v>0</v>
      </c>
      <c r="V18" s="99"/>
      <c r="W18" s="98">
        <v>0</v>
      </c>
      <c r="X18" s="99"/>
      <c r="Y18" s="98">
        <v>0</v>
      </c>
      <c r="Z18" s="99"/>
      <c r="AA18" s="100"/>
      <c r="AB18" s="100"/>
      <c r="AC18" s="211"/>
      <c r="AD18" s="101">
        <f t="shared" si="4"/>
        <v>0</v>
      </c>
      <c r="AE18" s="211"/>
      <c r="AF18" s="102">
        <v>0</v>
      </c>
      <c r="AG18" s="99"/>
      <c r="AH18" s="99"/>
      <c r="AI18" s="99"/>
      <c r="AJ18" s="103">
        <f t="shared" si="5"/>
        <v>0</v>
      </c>
      <c r="JI18" s="2"/>
      <c r="JJ18" s="2"/>
      <c r="JK18" s="2"/>
      <c r="JL18" s="2"/>
      <c r="JM18" s="2"/>
      <c r="JN18" s="2"/>
      <c r="JO18" s="2"/>
      <c r="JP18" s="2"/>
      <c r="JQ18" s="2"/>
      <c r="JR18" s="2"/>
      <c r="JS18" s="2"/>
      <c r="JT18" s="2"/>
      <c r="JU18" s="2"/>
      <c r="JV18" s="2"/>
      <c r="JW18" s="2"/>
      <c r="JX18" s="2"/>
    </row>
    <row r="19" spans="1:284" s="1" customFormat="1" ht="15.75" customHeight="1" thickBot="1" x14ac:dyDescent="0.2">
      <c r="A19" s="44">
        <v>6</v>
      </c>
      <c r="B19" s="195" t="str">
        <f>IG_2019_P1!B24</f>
        <v>UMM-0</v>
      </c>
      <c r="C19" s="196" t="str">
        <f>IG_2019_P1!C24</f>
        <v>3C6UR5DJ7MG546052</v>
      </c>
      <c r="D19" s="196" t="str">
        <f>IG_2019_P1!D24</f>
        <v>NLSSA005171</v>
      </c>
      <c r="E19" s="91">
        <v>12</v>
      </c>
      <c r="F19" s="46">
        <f>IG_2019_P1!U24</f>
        <v>12</v>
      </c>
      <c r="G19" s="92" t="str">
        <f t="shared" si="0"/>
        <v>NLSSA005171Médico</v>
      </c>
      <c r="H19" s="93" t="str">
        <f t="shared" si="1"/>
        <v>NLSSA005171Enfermera</v>
      </c>
      <c r="I19" s="93" t="str">
        <f t="shared" si="2"/>
        <v>NLSSA005171Promotor</v>
      </c>
      <c r="J19" s="93" t="str">
        <f t="shared" si="3"/>
        <v>NLSSA005171Odontólogo</v>
      </c>
      <c r="K19" s="94">
        <v>0</v>
      </c>
      <c r="L19" s="100">
        <f>VLOOKUP(G19,IG_PLANT_CAP!$D:$AI,10,0)</f>
        <v>0</v>
      </c>
      <c r="M19" s="104">
        <f>VLOOKUP(G19,IG_PLANT_CAP!$D:$AI,9,0)</f>
        <v>0</v>
      </c>
      <c r="N19" s="100">
        <f>VLOOKUP(H19,IG_PLANT_CAP!$D:$AI,10,0)</f>
        <v>0</v>
      </c>
      <c r="O19" s="104">
        <f>VLOOKUP(H19,IG_PLANT_CAP!$D:$AI,9,0)</f>
        <v>0</v>
      </c>
      <c r="P19" s="100">
        <f>VLOOKUP(I19,IG_PLANT_CAP!$D:$AI,10,0)</f>
        <v>1</v>
      </c>
      <c r="Q19" s="104">
        <f>VLOOKUP(I19,IG_PLANT_CAP!$D:$AI,9,0)</f>
        <v>8</v>
      </c>
      <c r="R19" s="100"/>
      <c r="S19" s="105"/>
      <c r="T19" s="97">
        <v>0</v>
      </c>
      <c r="U19" s="98">
        <v>0</v>
      </c>
      <c r="V19" s="99"/>
      <c r="W19" s="98">
        <v>0</v>
      </c>
      <c r="X19" s="99"/>
      <c r="Y19" s="98">
        <v>0</v>
      </c>
      <c r="Z19" s="99"/>
      <c r="AA19" s="100"/>
      <c r="AB19" s="100"/>
      <c r="AC19" s="211"/>
      <c r="AD19" s="101">
        <f t="shared" si="4"/>
        <v>0</v>
      </c>
      <c r="AE19" s="210"/>
      <c r="AF19" s="102">
        <v>0</v>
      </c>
      <c r="AG19" s="99"/>
      <c r="AH19" s="99"/>
      <c r="AI19" s="99"/>
      <c r="AJ19" s="103">
        <f t="shared" si="5"/>
        <v>0</v>
      </c>
      <c r="JI19" s="2"/>
      <c r="JJ19" s="2"/>
      <c r="JK19" s="2"/>
      <c r="JL19" s="2"/>
      <c r="JM19" s="2"/>
      <c r="JN19" s="2"/>
      <c r="JO19" s="2"/>
      <c r="JP19" s="2"/>
      <c r="JQ19" s="2"/>
      <c r="JR19" s="2"/>
      <c r="JS19" s="2"/>
      <c r="JT19" s="2"/>
      <c r="JU19" s="2"/>
      <c r="JV19" s="2"/>
      <c r="JW19" s="2"/>
      <c r="JX19" s="2"/>
    </row>
    <row r="20" spans="1:284" s="1" customFormat="1" ht="15.75" customHeight="1" thickBot="1" x14ac:dyDescent="0.2">
      <c r="A20" s="44">
        <v>7</v>
      </c>
      <c r="B20" s="195" t="str">
        <f>IG_2019_P1!B25</f>
        <v>UMM-0</v>
      </c>
      <c r="C20" s="196" t="str">
        <f>IG_2019_P1!C25</f>
        <v>3C6UR5DJ7MG546083</v>
      </c>
      <c r="D20" s="196" t="str">
        <f>IG_2019_P1!D25</f>
        <v>NLSSA005166</v>
      </c>
      <c r="E20" s="91">
        <v>12</v>
      </c>
      <c r="F20" s="46">
        <f>IG_2019_P1!U25</f>
        <v>7</v>
      </c>
      <c r="G20" s="92" t="str">
        <f t="shared" si="0"/>
        <v>NLSSA005166Médico</v>
      </c>
      <c r="H20" s="93" t="str">
        <f t="shared" si="1"/>
        <v>NLSSA005166Enfermera</v>
      </c>
      <c r="I20" s="93" t="str">
        <f t="shared" si="2"/>
        <v>NLSSA005166Promotor</v>
      </c>
      <c r="J20" s="93" t="str">
        <f t="shared" si="3"/>
        <v>NLSSA005166Odontólogo</v>
      </c>
      <c r="K20" s="94">
        <v>0</v>
      </c>
      <c r="L20" s="100">
        <f>VLOOKUP(G20,IG_PLANT_CAP!$D:$AI,10,0)</f>
        <v>0</v>
      </c>
      <c r="M20" s="104">
        <f>VLOOKUP(G20,IG_PLANT_CAP!$D:$AI,9,0)</f>
        <v>0</v>
      </c>
      <c r="N20" s="100">
        <f>VLOOKUP(H20,IG_PLANT_CAP!$D:$AI,10,0)</f>
        <v>1</v>
      </c>
      <c r="O20" s="104">
        <f>VLOOKUP(H20,IG_PLANT_CAP!$D:$AI,9,0)</f>
        <v>7</v>
      </c>
      <c r="P20" s="100">
        <f>VLOOKUP(I20,IG_PLANT_CAP!$D:$AI,10,0)</f>
        <v>0</v>
      </c>
      <c r="Q20" s="104">
        <f>VLOOKUP(I20,IG_PLANT_CAP!$D:$AI,9,0)</f>
        <v>0</v>
      </c>
      <c r="R20" s="100"/>
      <c r="S20" s="105"/>
      <c r="T20" s="97">
        <v>5</v>
      </c>
      <c r="U20" s="98">
        <v>1</v>
      </c>
      <c r="V20" s="99" t="s">
        <v>322</v>
      </c>
      <c r="W20" s="98">
        <v>1</v>
      </c>
      <c r="X20" s="99" t="s">
        <v>322</v>
      </c>
      <c r="Y20" s="98">
        <v>1</v>
      </c>
      <c r="Z20" s="99" t="s">
        <v>322</v>
      </c>
      <c r="AA20" s="100"/>
      <c r="AB20" s="100"/>
      <c r="AC20" s="99" t="s">
        <v>323</v>
      </c>
      <c r="AD20" s="101">
        <f t="shared" si="4"/>
        <v>0</v>
      </c>
      <c r="AE20" s="210"/>
      <c r="AF20" s="102">
        <v>0</v>
      </c>
      <c r="AG20" s="99"/>
      <c r="AH20" s="99"/>
      <c r="AI20" s="99"/>
      <c r="AJ20" s="103">
        <f t="shared" si="5"/>
        <v>0</v>
      </c>
      <c r="JI20" s="2"/>
      <c r="JJ20" s="2"/>
      <c r="JK20" s="2"/>
      <c r="JL20" s="2"/>
      <c r="JM20" s="2"/>
      <c r="JN20" s="2"/>
      <c r="JO20" s="2"/>
      <c r="JP20" s="2"/>
      <c r="JQ20" s="2"/>
      <c r="JR20" s="2"/>
      <c r="JS20" s="2"/>
      <c r="JT20" s="2"/>
      <c r="JU20" s="2"/>
      <c r="JV20" s="2"/>
      <c r="JW20" s="2"/>
      <c r="JX20" s="2"/>
    </row>
    <row r="21" spans="1:284" s="1" customFormat="1" ht="15.75" customHeight="1" thickBot="1" x14ac:dyDescent="0.2">
      <c r="A21" s="44">
        <v>8</v>
      </c>
      <c r="B21" s="195" t="str">
        <f>IG_2019_P1!B26</f>
        <v>UMM-0</v>
      </c>
      <c r="C21" s="196" t="str">
        <f>IG_2019_P1!C26</f>
        <v>3C6UR5DJ4MG546137</v>
      </c>
      <c r="D21" s="196" t="str">
        <f>IG_2019_P1!D26</f>
        <v>NLSSA005200</v>
      </c>
      <c r="E21" s="91">
        <v>12</v>
      </c>
      <c r="F21" s="46">
        <f>IG_2019_P1!U26</f>
        <v>12</v>
      </c>
      <c r="G21" s="92" t="str">
        <f t="shared" si="0"/>
        <v>NLSSA005200Médico</v>
      </c>
      <c r="H21" s="93" t="str">
        <f t="shared" si="1"/>
        <v>NLSSA005200Enfermera</v>
      </c>
      <c r="I21" s="93" t="str">
        <f t="shared" si="2"/>
        <v>NLSSA005200Promotor</v>
      </c>
      <c r="J21" s="93" t="str">
        <f t="shared" si="3"/>
        <v>NLSSA005200Odontólogo</v>
      </c>
      <c r="K21" s="94">
        <v>0</v>
      </c>
      <c r="L21" s="100">
        <f>VLOOKUP(G21,IG_PLANT_CAP!$D:$AI,10,0)</f>
        <v>0</v>
      </c>
      <c r="M21" s="104">
        <f>VLOOKUP(G21,IG_PLANT_CAP!$D:$AI,9,0)</f>
        <v>0</v>
      </c>
      <c r="N21" s="100">
        <f>VLOOKUP(H21,IG_PLANT_CAP!$D:$AI,10,0)</f>
        <v>0</v>
      </c>
      <c r="O21" s="104">
        <f>VLOOKUP(H21,IG_PLANT_CAP!$D:$AI,9,0)</f>
        <v>0</v>
      </c>
      <c r="P21" s="100">
        <f>VLOOKUP(I21,IG_PLANT_CAP!$D:$AI,10,0)</f>
        <v>0</v>
      </c>
      <c r="Q21" s="104">
        <f>VLOOKUP(I21,IG_PLANT_CAP!$D:$AI,9,0)</f>
        <v>0</v>
      </c>
      <c r="R21" s="100"/>
      <c r="S21" s="105"/>
      <c r="T21" s="97">
        <v>0</v>
      </c>
      <c r="U21" s="98">
        <v>0</v>
      </c>
      <c r="V21" s="99"/>
      <c r="W21" s="98">
        <v>0</v>
      </c>
      <c r="X21" s="99"/>
      <c r="Y21" s="98">
        <v>0</v>
      </c>
      <c r="Z21" s="99"/>
      <c r="AA21" s="100"/>
      <c r="AB21" s="100"/>
      <c r="AC21" s="211"/>
      <c r="AD21" s="101">
        <f t="shared" si="4"/>
        <v>0</v>
      </c>
      <c r="AE21" s="211"/>
      <c r="AF21" s="102">
        <v>0</v>
      </c>
      <c r="AG21" s="99"/>
      <c r="AH21" s="99"/>
      <c r="AI21" s="99"/>
      <c r="AJ21" s="103">
        <f t="shared" si="5"/>
        <v>0</v>
      </c>
      <c r="JI21" s="2"/>
      <c r="JJ21" s="2"/>
      <c r="JK21" s="2"/>
      <c r="JL21" s="2"/>
      <c r="JM21" s="2"/>
      <c r="JN21" s="2"/>
      <c r="JO21" s="2"/>
      <c r="JP21" s="2"/>
      <c r="JQ21" s="2"/>
      <c r="JR21" s="2"/>
      <c r="JS21" s="2"/>
      <c r="JT21" s="2"/>
      <c r="JU21" s="2"/>
      <c r="JV21" s="2"/>
      <c r="JW21" s="2"/>
      <c r="JX21" s="2"/>
    </row>
    <row r="22" spans="1:284" s="1" customFormat="1" ht="15.75" customHeight="1" thickBot="1" x14ac:dyDescent="0.2">
      <c r="A22" s="44">
        <v>9</v>
      </c>
      <c r="B22" s="195" t="str">
        <f>IG_2019_P1!B27</f>
        <v>UMM-0</v>
      </c>
      <c r="C22" s="196" t="str">
        <f>IG_2019_P1!C27</f>
        <v>3C6UR5DJ4MG546039</v>
      </c>
      <c r="D22" s="196" t="str">
        <f>IG_2019_P1!D27</f>
        <v>NLSSA005154</v>
      </c>
      <c r="E22" s="91">
        <v>22</v>
      </c>
      <c r="F22" s="46">
        <f>IG_2019_P1!U27</f>
        <v>7</v>
      </c>
      <c r="G22" s="92" t="str">
        <f t="shared" si="0"/>
        <v>NLSSA005154Médico</v>
      </c>
      <c r="H22" s="93" t="str">
        <f t="shared" si="1"/>
        <v>NLSSA005154Enfermera</v>
      </c>
      <c r="I22" s="93" t="str">
        <f t="shared" si="2"/>
        <v>NLSSA005154Promotor</v>
      </c>
      <c r="J22" s="93" t="str">
        <f t="shared" si="3"/>
        <v>NLSSA005154Odontólogo</v>
      </c>
      <c r="K22" s="94">
        <v>0</v>
      </c>
      <c r="L22" s="100">
        <f>VLOOKUP(G22,IG_PLANT_CAP!$D:$AI,10,0)</f>
        <v>1</v>
      </c>
      <c r="M22" s="104">
        <f>VLOOKUP(G22,IG_PLANT_CAP!$D:$AI,9,0)</f>
        <v>5</v>
      </c>
      <c r="N22" s="100">
        <f>VLOOKUP(H22,IG_PLANT_CAP!$D:$AI,10,0)</f>
        <v>1</v>
      </c>
      <c r="O22" s="104" t="str">
        <f>VLOOKUP(H22,IG_PLANT_CAP!$D:$AI,9,0)</f>
        <v>1,8</v>
      </c>
      <c r="P22" s="100">
        <f>VLOOKUP(I22,IG_PLANT_CAP!$D:$AI,10,0)</f>
        <v>1</v>
      </c>
      <c r="Q22" s="104">
        <f>VLOOKUP(I22,IG_PLANT_CAP!$D:$AI,9,0)</f>
        <v>8</v>
      </c>
      <c r="R22" s="100"/>
      <c r="S22" s="105"/>
      <c r="T22" s="97">
        <v>15</v>
      </c>
      <c r="U22" s="98">
        <v>1</v>
      </c>
      <c r="V22" s="99" t="s">
        <v>314</v>
      </c>
      <c r="W22" s="98">
        <v>1</v>
      </c>
      <c r="X22" s="99" t="s">
        <v>315</v>
      </c>
      <c r="Y22" s="98">
        <v>1</v>
      </c>
      <c r="Z22" s="99" t="s">
        <v>315</v>
      </c>
      <c r="AA22" s="100"/>
      <c r="AB22" s="100"/>
      <c r="AC22" s="99" t="s">
        <v>318</v>
      </c>
      <c r="AD22" s="101">
        <f t="shared" si="4"/>
        <v>0</v>
      </c>
      <c r="AE22" s="211"/>
      <c r="AF22" s="102">
        <v>0</v>
      </c>
      <c r="AG22" s="99"/>
      <c r="AH22" s="99"/>
      <c r="AI22" s="99"/>
      <c r="AJ22" s="103">
        <f t="shared" si="5"/>
        <v>0</v>
      </c>
      <c r="JI22" s="2"/>
      <c r="JJ22" s="2"/>
      <c r="JK22" s="2"/>
      <c r="JL22" s="2"/>
      <c r="JM22" s="2"/>
      <c r="JN22" s="2"/>
      <c r="JO22" s="2"/>
      <c r="JP22" s="2"/>
      <c r="JQ22" s="2"/>
      <c r="JR22" s="2"/>
      <c r="JS22" s="2"/>
      <c r="JT22" s="2"/>
      <c r="JU22" s="2"/>
      <c r="JV22" s="2"/>
      <c r="JW22" s="2"/>
      <c r="JX22" s="2"/>
    </row>
    <row r="23" spans="1:284" s="1" customFormat="1" ht="15.75" customHeight="1" thickBot="1" x14ac:dyDescent="0.2">
      <c r="A23" s="44">
        <v>10</v>
      </c>
      <c r="B23" s="195" t="str">
        <f>IG_2019_P1!B28</f>
        <v>UMM-0</v>
      </c>
      <c r="C23" s="196" t="str">
        <f>IG_2019_P1!C28</f>
        <v>3C6UR5DJ8MG546156</v>
      </c>
      <c r="D23" s="196" t="str">
        <f>IG_2019_P1!D28</f>
        <v>NLSSA005183</v>
      </c>
      <c r="E23" s="91">
        <v>12</v>
      </c>
      <c r="F23" s="46">
        <f>IG_2019_P1!U28</f>
        <v>10</v>
      </c>
      <c r="G23" s="92" t="str">
        <f t="shared" si="0"/>
        <v>NLSSA005183Médico</v>
      </c>
      <c r="H23" s="93" t="str">
        <f t="shared" si="1"/>
        <v>NLSSA005183Enfermera</v>
      </c>
      <c r="I23" s="93" t="str">
        <f t="shared" si="2"/>
        <v>NLSSA005183Promotor</v>
      </c>
      <c r="J23" s="93" t="str">
        <f t="shared" si="3"/>
        <v>NLSSA005183Odontólogo</v>
      </c>
      <c r="K23" s="94">
        <v>0</v>
      </c>
      <c r="L23" s="100">
        <f>VLOOKUP(G23,IG_PLANT_CAP!$D:$AI,10,0)</f>
        <v>0</v>
      </c>
      <c r="M23" s="104">
        <f>VLOOKUP(G23,IG_PLANT_CAP!$D:$AI,9,0)</f>
        <v>0</v>
      </c>
      <c r="N23" s="100">
        <f>VLOOKUP(H23,IG_PLANT_CAP!$D:$AI,10,0)</f>
        <v>0</v>
      </c>
      <c r="O23" s="104">
        <f>VLOOKUP(H23,IG_PLANT_CAP!$D:$AI,9,0)</f>
        <v>0</v>
      </c>
      <c r="P23" s="100">
        <f>VLOOKUP(I23,IG_PLANT_CAP!$D:$AI,10,0)</f>
        <v>0</v>
      </c>
      <c r="Q23" s="104">
        <f>VLOOKUP(I23,IG_PLANT_CAP!$D:$AI,9,0)</f>
        <v>0</v>
      </c>
      <c r="R23" s="100"/>
      <c r="S23" s="105"/>
      <c r="T23" s="97">
        <v>2</v>
      </c>
      <c r="U23" s="98">
        <v>1</v>
      </c>
      <c r="V23" s="99" t="s">
        <v>336</v>
      </c>
      <c r="W23" s="98">
        <v>1</v>
      </c>
      <c r="X23" s="99" t="s">
        <v>336</v>
      </c>
      <c r="Y23" s="98">
        <v>1</v>
      </c>
      <c r="Z23" s="99" t="s">
        <v>336</v>
      </c>
      <c r="AA23" s="100"/>
      <c r="AB23" s="100"/>
      <c r="AC23" s="211" t="s">
        <v>337</v>
      </c>
      <c r="AD23" s="101">
        <f t="shared" si="4"/>
        <v>0</v>
      </c>
      <c r="AE23" s="210"/>
      <c r="AF23" s="102">
        <v>0</v>
      </c>
      <c r="AG23" s="99"/>
      <c r="AH23" s="99"/>
      <c r="AI23" s="99"/>
      <c r="AJ23" s="103">
        <f t="shared" si="5"/>
        <v>0</v>
      </c>
      <c r="JI23" s="2"/>
      <c r="JJ23" s="2"/>
      <c r="JK23" s="2"/>
      <c r="JL23" s="2"/>
      <c r="JM23" s="2"/>
      <c r="JN23" s="2"/>
      <c r="JO23" s="2"/>
      <c r="JP23" s="2"/>
      <c r="JQ23" s="2"/>
      <c r="JR23" s="2"/>
      <c r="JS23" s="2"/>
      <c r="JT23" s="2"/>
      <c r="JU23" s="2"/>
      <c r="JV23" s="2"/>
      <c r="JW23" s="2"/>
      <c r="JX23" s="2"/>
    </row>
    <row r="24" spans="1:284" s="1" customFormat="1" ht="15.75" customHeight="1" thickBot="1" x14ac:dyDescent="0.2">
      <c r="A24" s="44">
        <v>11</v>
      </c>
      <c r="B24" s="195" t="str">
        <f>IG_2019_P1!B29</f>
        <v>UMM-2</v>
      </c>
      <c r="C24" s="196" t="str">
        <f>IG_2019_P1!C29</f>
        <v>3D6WN56T09G519501</v>
      </c>
      <c r="D24" s="196" t="str">
        <f>IG_2019_P1!D29</f>
        <v>NLSSA014720</v>
      </c>
      <c r="E24" s="91">
        <v>22</v>
      </c>
      <c r="F24" s="46">
        <f>IG_2019_P1!U29</f>
        <v>6</v>
      </c>
      <c r="G24" s="92" t="str">
        <f>CONCATENATE(D24&amp;"Médico")</f>
        <v>NLSSA014720Médico</v>
      </c>
      <c r="H24" s="93" t="str">
        <f>CONCATENATE(D24&amp;"Enfermera")</f>
        <v>NLSSA014720Enfermera</v>
      </c>
      <c r="I24" s="93" t="str">
        <f>CONCATENATE(D24&amp;"Promotor")</f>
        <v>NLSSA014720Promotor</v>
      </c>
      <c r="J24" s="93" t="str">
        <f>CONCATENATE(D24&amp;"Odontólogo")</f>
        <v>NLSSA014720Odontólogo</v>
      </c>
      <c r="K24" s="94">
        <v>0</v>
      </c>
      <c r="L24" s="100">
        <f>VLOOKUP(G24,IG_PLANT_CAP!$D:$AI,10,0)</f>
        <v>1</v>
      </c>
      <c r="M24" s="104">
        <f>VLOOKUP(G24,IG_PLANT_CAP!$D:$AI,9,0)</f>
        <v>5</v>
      </c>
      <c r="N24" s="100">
        <f>VLOOKUP(H24,IG_PLANT_CAP!$D:$AI,10,0)</f>
        <v>0</v>
      </c>
      <c r="O24" s="104">
        <f>VLOOKUP(H24,IG_PLANT_CAP!$D:$AI,9,0)</f>
        <v>0</v>
      </c>
      <c r="P24" s="100">
        <f>VLOOKUP(I24,IG_PLANT_CAP!$D:$AI,10,0)</f>
        <v>1</v>
      </c>
      <c r="Q24" s="104" t="str">
        <f>VLOOKUP(I24,IG_PLANT_CAP!$D:$AI,9,0)</f>
        <v>1,7</v>
      </c>
      <c r="R24" s="100">
        <f>VLOOKUP(J24,IG_PLANT_CAP!$D:$AI,10,0)</f>
        <v>1</v>
      </c>
      <c r="S24" s="104" t="str">
        <f>VLOOKUP(J24,IG_PLANT_CAP!$D:$AI,9,0)</f>
        <v>1,5</v>
      </c>
      <c r="T24" s="97">
        <v>16</v>
      </c>
      <c r="U24" s="98">
        <v>1</v>
      </c>
      <c r="V24" s="99" t="s">
        <v>320</v>
      </c>
      <c r="W24" s="98">
        <v>1</v>
      </c>
      <c r="X24" s="99" t="s">
        <v>320</v>
      </c>
      <c r="Y24" s="98">
        <v>1</v>
      </c>
      <c r="Z24" s="99" t="s">
        <v>320</v>
      </c>
      <c r="AA24" s="98">
        <v>1</v>
      </c>
      <c r="AB24" s="99" t="s">
        <v>320</v>
      </c>
      <c r="AC24" s="99" t="s">
        <v>321</v>
      </c>
      <c r="AD24" s="101">
        <f>E24-(F24+K24+T24)</f>
        <v>0</v>
      </c>
      <c r="AE24" s="211"/>
      <c r="AF24" s="102">
        <v>0</v>
      </c>
      <c r="AG24" s="99"/>
      <c r="AH24" s="99"/>
      <c r="AI24" s="99"/>
      <c r="AJ24" s="103">
        <f>IF(AF24&gt;0,1,0)</f>
        <v>0</v>
      </c>
      <c r="JI24" s="2"/>
      <c r="JJ24" s="2"/>
      <c r="JK24" s="2"/>
      <c r="JL24" s="2"/>
      <c r="JM24" s="2"/>
      <c r="JN24" s="2"/>
      <c r="JO24" s="2"/>
      <c r="JP24" s="2"/>
      <c r="JQ24" s="2"/>
      <c r="JR24" s="2"/>
      <c r="JS24" s="2"/>
      <c r="JT24" s="2"/>
      <c r="JU24" s="2"/>
      <c r="JV24" s="2"/>
      <c r="JW24" s="2"/>
      <c r="JX24" s="2"/>
    </row>
    <row r="25" spans="1:284" ht="15.75" customHeight="1" thickBot="1" x14ac:dyDescent="0.2">
      <c r="A25" s="47"/>
      <c r="B25" s="286">
        <f>+A24</f>
        <v>11</v>
      </c>
      <c r="C25" s="287"/>
      <c r="D25" s="48" t="s">
        <v>49</v>
      </c>
      <c r="E25" s="106">
        <f>AVERAGE(E14:E24)</f>
        <v>17.454545454545453</v>
      </c>
      <c r="F25" s="106">
        <f>AVERAGE(F14:F24)</f>
        <v>9.545454545454545</v>
      </c>
      <c r="G25" s="106"/>
      <c r="H25" s="106"/>
      <c r="I25" s="106"/>
      <c r="J25" s="106"/>
      <c r="K25" s="107">
        <f>AVERAGE(K14:K24)</f>
        <v>0</v>
      </c>
      <c r="L25" s="106">
        <f>SUM(L14:L24)</f>
        <v>3</v>
      </c>
      <c r="M25" s="108"/>
      <c r="N25" s="106">
        <f>SUM(N14:N24)</f>
        <v>5</v>
      </c>
      <c r="O25" s="108"/>
      <c r="P25" s="106">
        <f>SUM(P14:P24)</f>
        <v>4</v>
      </c>
      <c r="Q25" s="108"/>
      <c r="R25" s="106">
        <f>SUM(R14:R24)</f>
        <v>1</v>
      </c>
      <c r="S25" s="108"/>
      <c r="T25" s="107">
        <f>AVERAGE(T14:T24)</f>
        <v>7.8181818181818183</v>
      </c>
      <c r="U25" s="106">
        <f>SUM(U14:U24)</f>
        <v>5</v>
      </c>
      <c r="V25" s="109"/>
      <c r="W25" s="106">
        <f>SUM(W14:W24)</f>
        <v>6</v>
      </c>
      <c r="X25" s="109"/>
      <c r="Y25" s="106">
        <f>SUM(Y14:Y24)</f>
        <v>8</v>
      </c>
      <c r="Z25" s="109"/>
      <c r="AA25" s="106">
        <f>SUM(AA14:AA24)</f>
        <v>1</v>
      </c>
      <c r="AB25" s="109"/>
      <c r="AC25" s="109"/>
      <c r="AD25" s="106">
        <f>AVERAGE(AD14:AD24)</f>
        <v>9.0909090909090912E-2</v>
      </c>
      <c r="AE25" s="110"/>
      <c r="AF25" s="106">
        <f>AVERAGE(AF14:AF24)</f>
        <v>0</v>
      </c>
      <c r="AG25" s="110"/>
      <c r="AH25" s="110"/>
      <c r="AI25" s="110"/>
      <c r="AJ25" s="106">
        <f>SUM(AJ14:AJ24)</f>
        <v>0</v>
      </c>
    </row>
    <row r="26" spans="1:284" s="59" customFormat="1" ht="15.75" customHeight="1" thickBot="1" x14ac:dyDescent="0.2">
      <c r="A26" s="52"/>
      <c r="B26" s="53"/>
      <c r="C26" s="53"/>
      <c r="D26" s="295"/>
      <c r="E26" s="295"/>
      <c r="F26" s="111">
        <f>F25/E25</f>
        <v>0.546875</v>
      </c>
      <c r="G26" s="111"/>
      <c r="H26" s="111"/>
      <c r="I26" s="111"/>
      <c r="J26" s="111"/>
      <c r="K26" s="111">
        <f>K25/E25</f>
        <v>0</v>
      </c>
      <c r="L26" s="294" t="s">
        <v>73</v>
      </c>
      <c r="M26" s="294"/>
      <c r="N26" s="294"/>
      <c r="O26" s="293">
        <f>L25+N25+P25+R25</f>
        <v>13</v>
      </c>
      <c r="P26" s="293"/>
      <c r="Q26" s="293"/>
      <c r="R26" s="293"/>
      <c r="S26" s="293"/>
      <c r="T26" s="112"/>
      <c r="U26" s="54"/>
      <c r="V26" s="113"/>
      <c r="W26" s="54"/>
      <c r="X26" s="113"/>
      <c r="Y26" s="54"/>
      <c r="Z26" s="113"/>
      <c r="AA26" s="54"/>
      <c r="AB26" s="113"/>
      <c r="AC26" s="113"/>
      <c r="AD26" s="111">
        <f>AD25/E25</f>
        <v>5.2083333333333339E-3</v>
      </c>
      <c r="AE26" s="114"/>
      <c r="AF26" s="111">
        <f>AF25/F25</f>
        <v>0</v>
      </c>
      <c r="AG26" s="114"/>
      <c r="AH26" s="114"/>
      <c r="AI26" s="114"/>
      <c r="AJ26" s="115"/>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row>
    <row r="27" spans="1:284" s="62" customFormat="1" ht="32.25" customHeight="1" x14ac:dyDescent="0.2">
      <c r="A27" s="33"/>
      <c r="B27" s="116"/>
      <c r="C27" s="116"/>
      <c r="D27" s="117"/>
      <c r="E27" s="109"/>
      <c r="F27" s="118" t="s">
        <v>77</v>
      </c>
      <c r="G27" s="118"/>
      <c r="H27" s="118"/>
      <c r="I27" s="118"/>
      <c r="J27" s="118"/>
      <c r="K27" s="118" t="s">
        <v>76</v>
      </c>
      <c r="L27" s="288"/>
      <c r="M27" s="288"/>
      <c r="N27" s="288"/>
      <c r="O27" s="288"/>
      <c r="P27" s="288"/>
      <c r="Q27" s="288"/>
      <c r="R27" s="288"/>
      <c r="S27" s="119"/>
      <c r="T27" s="110"/>
      <c r="U27" s="109"/>
      <c r="V27" s="120"/>
      <c r="W27" s="109"/>
      <c r="X27" s="120"/>
      <c r="Y27" s="109"/>
      <c r="Z27" s="120"/>
      <c r="AA27" s="109"/>
      <c r="AB27" s="120"/>
      <c r="AC27" s="109"/>
      <c r="AD27" s="118" t="s">
        <v>78</v>
      </c>
      <c r="AE27" s="110"/>
      <c r="AF27" s="118" t="s">
        <v>79</v>
      </c>
      <c r="AG27" s="110"/>
      <c r="AH27" s="110"/>
      <c r="AI27" s="110"/>
      <c r="AJ27" s="121"/>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row>
    <row r="28" spans="1:284" ht="18" x14ac:dyDescent="0.2">
      <c r="A28" s="122"/>
      <c r="B28" s="280" t="s">
        <v>36</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row>
    <row r="29" spans="1:284" ht="69.75" customHeight="1" thickBot="1" x14ac:dyDescent="0.2">
      <c r="A29" s="67"/>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row>
    <row r="30" spans="1:284" ht="27" customHeight="1" x14ac:dyDescent="0.15">
      <c r="A30" s="67"/>
      <c r="B30" s="68"/>
      <c r="C30" s="68"/>
      <c r="D30" s="68"/>
      <c r="E30" s="68"/>
      <c r="F30" s="68"/>
      <c r="G30" s="68"/>
      <c r="H30" s="68"/>
      <c r="I30" s="68"/>
      <c r="J30" s="68"/>
      <c r="K30" s="68"/>
      <c r="L30" s="68"/>
      <c r="M30" s="123"/>
      <c r="N30" s="68"/>
      <c r="O30" s="123"/>
      <c r="P30" s="68"/>
      <c r="Q30" s="123"/>
      <c r="R30" s="68"/>
      <c r="S30" s="123"/>
      <c r="T30" s="68"/>
      <c r="U30" s="68"/>
      <c r="V30" s="68"/>
      <c r="W30" s="68"/>
      <c r="X30" s="68"/>
      <c r="Y30" s="68"/>
      <c r="Z30" s="68"/>
      <c r="AA30" s="68"/>
      <c r="AB30" s="68"/>
      <c r="AC30" s="68"/>
      <c r="AD30" s="68"/>
      <c r="AE30" s="68"/>
      <c r="AF30" s="68"/>
      <c r="AG30" s="68"/>
      <c r="AH30" s="68"/>
      <c r="AI30" s="68"/>
      <c r="AJ30" s="124"/>
      <c r="AK30" s="125"/>
      <c r="AL30" s="126"/>
    </row>
  </sheetData>
  <sheetProtection formatCells="0" formatColumns="0" formatRows="0" insertColumns="0" insertRows="0" insertHyperlinks="0" deleteColumns="0" deleteRows="0" sort="0" autoFilter="0" pivotTables="0"/>
  <mergeCells count="23">
    <mergeCell ref="B6:E6"/>
    <mergeCell ref="B11:AJ11"/>
    <mergeCell ref="B10:AJ10"/>
    <mergeCell ref="B7:C7"/>
    <mergeCell ref="B8:C8"/>
    <mergeCell ref="A1:AJ1"/>
    <mergeCell ref="A2:AJ2"/>
    <mergeCell ref="A3:AJ3"/>
    <mergeCell ref="A4:AJ4"/>
    <mergeCell ref="A5:AJ5"/>
    <mergeCell ref="B29:AJ29"/>
    <mergeCell ref="B28:AJ28"/>
    <mergeCell ref="E7:T7"/>
    <mergeCell ref="E8:T8"/>
    <mergeCell ref="B25:C25"/>
    <mergeCell ref="L27:R27"/>
    <mergeCell ref="K12:S12"/>
    <mergeCell ref="T12:AC12"/>
    <mergeCell ref="O26:S26"/>
    <mergeCell ref="L26:N26"/>
    <mergeCell ref="D26:E26"/>
    <mergeCell ref="AD12:AE12"/>
    <mergeCell ref="AF12:AJ12"/>
  </mergeCells>
  <printOptions horizontalCentered="1"/>
  <pageMargins left="0.43307086614173229" right="0.23622047244094491" top="0.74803149606299213" bottom="0.74803149606299213" header="0.31496062992125984" footer="0.31496062992125984"/>
  <pageSetup paperSize="139" scale="38" fitToHeight="0" orientation="landscape" r:id="rId1"/>
  <colBreaks count="1" manualBreakCount="1">
    <brk id="36" max="124" man="1"/>
  </colBreaks>
  <ignoredErrors>
    <ignoredError sqref="V17 X1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V27"/>
  <sheetViews>
    <sheetView showGridLines="0" topLeftCell="E15" zoomScale="80" zoomScaleNormal="80" zoomScaleSheetLayoutView="55" zoomScalePageLayoutView="80" workbookViewId="0">
      <selection activeCell="H20" sqref="H20"/>
    </sheetView>
  </sheetViews>
  <sheetFormatPr baseColWidth="10" defaultColWidth="10.83203125" defaultRowHeight="14" x14ac:dyDescent="0.15"/>
  <cols>
    <col min="1" max="1" width="9.83203125" style="150" customWidth="1"/>
    <col min="2" max="2" width="54.83203125" style="1" customWidth="1"/>
    <col min="3" max="3" width="39.5" style="1" customWidth="1"/>
    <col min="4" max="4" width="48.83203125" style="1" customWidth="1"/>
    <col min="5" max="5" width="66.6640625" style="1" customWidth="1"/>
    <col min="6" max="6" width="28.33203125" style="1" customWidth="1"/>
    <col min="7" max="7" width="25.83203125" style="1" customWidth="1"/>
    <col min="8" max="8" width="32.5" style="1" customWidth="1"/>
    <col min="9" max="9" width="21.1640625" style="1" customWidth="1"/>
    <col min="10" max="10" width="74.1640625" style="1" customWidth="1"/>
    <col min="11" max="204" width="10.83203125" style="68" customWidth="1"/>
    <col min="205" max="16384" width="10.83203125" style="128"/>
  </cols>
  <sheetData>
    <row r="1" spans="1:204" ht="23" x14ac:dyDescent="0.25">
      <c r="A1" s="265" t="s">
        <v>150</v>
      </c>
      <c r="B1" s="300"/>
      <c r="C1" s="300"/>
      <c r="D1" s="300"/>
      <c r="E1" s="300"/>
      <c r="F1" s="300"/>
      <c r="G1" s="300"/>
      <c r="H1" s="300"/>
      <c r="I1" s="300"/>
      <c r="J1" s="300"/>
    </row>
    <row r="2" spans="1:204" ht="23" x14ac:dyDescent="0.25">
      <c r="A2" s="265" t="s">
        <v>151</v>
      </c>
      <c r="B2" s="300"/>
      <c r="C2" s="300"/>
      <c r="D2" s="300"/>
      <c r="E2" s="300"/>
      <c r="F2" s="300"/>
      <c r="G2" s="300"/>
      <c r="H2" s="300"/>
      <c r="I2" s="300"/>
      <c r="J2" s="300"/>
    </row>
    <row r="3" spans="1:204" ht="25" x14ac:dyDescent="0.25">
      <c r="A3" s="258" t="s">
        <v>0</v>
      </c>
      <c r="B3" s="275"/>
      <c r="C3" s="275"/>
      <c r="D3" s="275"/>
      <c r="E3" s="275"/>
      <c r="F3" s="275"/>
      <c r="G3" s="275"/>
      <c r="H3" s="275"/>
      <c r="I3" s="275"/>
      <c r="J3" s="275"/>
    </row>
    <row r="4" spans="1:204" ht="54.75" customHeight="1" x14ac:dyDescent="0.15">
      <c r="A4" s="312" t="s">
        <v>149</v>
      </c>
      <c r="B4" s="313"/>
      <c r="C4" s="313"/>
      <c r="D4" s="313"/>
      <c r="E4" s="313"/>
      <c r="F4" s="313"/>
      <c r="G4" s="313"/>
      <c r="H4" s="313"/>
      <c r="I4" s="313"/>
      <c r="J4" s="313"/>
    </row>
    <row r="5" spans="1:204" ht="39" customHeight="1" x14ac:dyDescent="0.15">
      <c r="A5" s="255" t="s">
        <v>3</v>
      </c>
      <c r="B5" s="256"/>
      <c r="C5" s="256"/>
      <c r="D5" s="256"/>
      <c r="E5" s="256"/>
      <c r="F5" s="256"/>
      <c r="G5" s="256"/>
      <c r="H5" s="256"/>
      <c r="I5" s="256"/>
      <c r="J5" s="256"/>
    </row>
    <row r="6" spans="1:204" ht="28" x14ac:dyDescent="0.15">
      <c r="A6" s="255" t="s">
        <v>48</v>
      </c>
      <c r="B6" s="256"/>
      <c r="C6" s="256"/>
      <c r="D6" s="256"/>
      <c r="E6" s="256"/>
      <c r="F6" s="256"/>
      <c r="G6" s="256"/>
      <c r="H6" s="256"/>
      <c r="I6" s="256"/>
      <c r="J6" s="256"/>
    </row>
    <row r="7" spans="1:204" ht="15" thickBot="1" x14ac:dyDescent="0.2">
      <c r="A7" s="36"/>
      <c r="B7" s="36"/>
      <c r="C7" s="36"/>
      <c r="D7" s="36"/>
      <c r="E7" s="36"/>
      <c r="F7" s="36"/>
      <c r="G7" s="36"/>
      <c r="H7" s="36"/>
      <c r="I7" s="36"/>
      <c r="J7" s="36"/>
    </row>
    <row r="8" spans="1:204" ht="43.5" customHeight="1" thickBot="1" x14ac:dyDescent="0.2">
      <c r="A8" s="128"/>
      <c r="B8" s="129" t="s">
        <v>1</v>
      </c>
      <c r="C8" s="282" t="str">
        <f>+IG_2019_P2!E7</f>
        <v>Nuevo León</v>
      </c>
      <c r="D8" s="282"/>
      <c r="E8" s="36"/>
      <c r="F8" s="36"/>
      <c r="G8" s="36"/>
      <c r="H8" s="36"/>
      <c r="I8" s="130" t="s">
        <v>2</v>
      </c>
      <c r="J8" s="131" t="str">
        <f>+IG_2019_P2!E8</f>
        <v>diciembre</v>
      </c>
      <c r="K8" s="128"/>
    </row>
    <row r="9" spans="1:204" ht="51" customHeight="1" x14ac:dyDescent="0.15">
      <c r="A9" s="36"/>
      <c r="B9" s="36"/>
      <c r="C9" s="36"/>
      <c r="D9" s="36"/>
      <c r="E9" s="36"/>
      <c r="F9" s="36"/>
      <c r="G9" s="36"/>
      <c r="H9" s="36"/>
      <c r="I9" s="36"/>
      <c r="J9" s="36"/>
    </row>
    <row r="10" spans="1:204" ht="28.5" customHeight="1" x14ac:dyDescent="0.15">
      <c r="A10" s="320" t="s">
        <v>13</v>
      </c>
      <c r="B10" s="320" t="s">
        <v>14</v>
      </c>
      <c r="C10" s="320" t="s">
        <v>44</v>
      </c>
      <c r="D10" s="320" t="s">
        <v>41</v>
      </c>
      <c r="E10" s="320" t="s">
        <v>42</v>
      </c>
      <c r="F10" s="320" t="s">
        <v>46</v>
      </c>
      <c r="G10" s="320" t="s">
        <v>41</v>
      </c>
      <c r="H10" s="320" t="s">
        <v>42</v>
      </c>
      <c r="I10" s="320" t="s">
        <v>47</v>
      </c>
      <c r="J10" s="320" t="s">
        <v>39</v>
      </c>
    </row>
    <row r="11" spans="1:204" s="133" customFormat="1" ht="28.5" customHeight="1" x14ac:dyDescent="0.25">
      <c r="A11" s="320"/>
      <c r="B11" s="320"/>
      <c r="C11" s="320"/>
      <c r="D11" s="320"/>
      <c r="E11" s="320"/>
      <c r="F11" s="320"/>
      <c r="G11" s="320"/>
      <c r="H11" s="320"/>
      <c r="I11" s="320"/>
      <c r="J11" s="320"/>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row>
    <row r="12" spans="1:204" ht="80" x14ac:dyDescent="0.15">
      <c r="A12" s="134">
        <v>1</v>
      </c>
      <c r="B12" s="135" t="s">
        <v>148</v>
      </c>
      <c r="C12" s="136" t="s">
        <v>43</v>
      </c>
      <c r="D12" s="137" t="s">
        <v>162</v>
      </c>
      <c r="E12" s="136" t="s">
        <v>15</v>
      </c>
      <c r="F12" s="136" t="s">
        <v>45</v>
      </c>
      <c r="G12" s="138">
        <f>IG_2019_P1!V9</f>
        <v>106</v>
      </c>
      <c r="H12" s="138">
        <f>IG_2019_P1!M10</f>
        <v>106</v>
      </c>
      <c r="I12" s="139">
        <f>(G12/H12)</f>
        <v>1</v>
      </c>
      <c r="J12" s="205" t="s">
        <v>312</v>
      </c>
      <c r="M12" s="128"/>
      <c r="N12" s="128"/>
      <c r="O12" s="128"/>
    </row>
    <row r="13" spans="1:204" ht="46" x14ac:dyDescent="0.15">
      <c r="A13" s="141">
        <v>2</v>
      </c>
      <c r="B13" s="142" t="s">
        <v>35</v>
      </c>
      <c r="C13" s="143" t="s">
        <v>43</v>
      </c>
      <c r="D13" s="143" t="s">
        <v>105</v>
      </c>
      <c r="E13" s="143" t="s">
        <v>16</v>
      </c>
      <c r="F13" s="143" t="s">
        <v>45</v>
      </c>
      <c r="G13" s="138">
        <v>10</v>
      </c>
      <c r="H13" s="138">
        <f>+IG_2019_P2!B25</f>
        <v>11</v>
      </c>
      <c r="I13" s="139">
        <f t="shared" ref="I13:I20" si="0">(G13/H13)</f>
        <v>0.90909090909090906</v>
      </c>
      <c r="J13" s="205" t="s">
        <v>313</v>
      </c>
      <c r="M13" s="128"/>
      <c r="N13" s="128"/>
      <c r="O13" s="128"/>
    </row>
    <row r="14" spans="1:204" s="146" customFormat="1" ht="206.25" customHeight="1" x14ac:dyDescent="0.15">
      <c r="A14" s="141">
        <v>3</v>
      </c>
      <c r="B14" s="142" t="s">
        <v>17</v>
      </c>
      <c r="C14" s="143" t="s">
        <v>43</v>
      </c>
      <c r="D14" s="144" t="s">
        <v>139</v>
      </c>
      <c r="E14" s="143" t="s">
        <v>106</v>
      </c>
      <c r="F14" s="143" t="s">
        <v>45</v>
      </c>
      <c r="G14" s="138">
        <f>+IG_PLANT_CAP!J73</f>
        <v>34</v>
      </c>
      <c r="H14" s="138">
        <f>IG_2019_P1!G30</f>
        <v>34</v>
      </c>
      <c r="I14" s="139">
        <f t="shared" si="0"/>
        <v>1</v>
      </c>
      <c r="J14" s="140" t="s">
        <v>295</v>
      </c>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row>
    <row r="15" spans="1:204" ht="120" x14ac:dyDescent="0.15">
      <c r="A15" s="134">
        <v>4</v>
      </c>
      <c r="B15" s="135" t="s">
        <v>18</v>
      </c>
      <c r="C15" s="136" t="s">
        <v>43</v>
      </c>
      <c r="D15" s="136" t="s">
        <v>19</v>
      </c>
      <c r="E15" s="136" t="s">
        <v>20</v>
      </c>
      <c r="F15" s="136" t="s">
        <v>45</v>
      </c>
      <c r="G15" s="147">
        <v>0</v>
      </c>
      <c r="H15" s="138">
        <f>H13</f>
        <v>11</v>
      </c>
      <c r="I15" s="139">
        <f t="shared" si="0"/>
        <v>0</v>
      </c>
      <c r="J15" s="205" t="s">
        <v>273</v>
      </c>
    </row>
    <row r="16" spans="1:204" ht="160" x14ac:dyDescent="0.15">
      <c r="A16" s="134">
        <v>5</v>
      </c>
      <c r="B16" s="135" t="s">
        <v>21</v>
      </c>
      <c r="C16" s="136" t="s">
        <v>43</v>
      </c>
      <c r="D16" s="136" t="s">
        <v>22</v>
      </c>
      <c r="E16" s="136" t="s">
        <v>279</v>
      </c>
      <c r="F16" s="136" t="s">
        <v>45</v>
      </c>
      <c r="G16" s="147">
        <v>9</v>
      </c>
      <c r="H16" s="147">
        <v>15</v>
      </c>
      <c r="I16" s="139">
        <f t="shared" si="0"/>
        <v>0.6</v>
      </c>
      <c r="J16" s="215" t="s">
        <v>338</v>
      </c>
    </row>
    <row r="17" spans="1:204" ht="60" x14ac:dyDescent="0.15">
      <c r="A17" s="134">
        <v>6</v>
      </c>
      <c r="B17" s="135" t="s">
        <v>23</v>
      </c>
      <c r="C17" s="136" t="s">
        <v>43</v>
      </c>
      <c r="D17" s="144" t="s">
        <v>141</v>
      </c>
      <c r="E17" s="136" t="s">
        <v>108</v>
      </c>
      <c r="F17" s="136" t="s">
        <v>45</v>
      </c>
      <c r="G17" s="147">
        <v>3</v>
      </c>
      <c r="H17" s="147">
        <v>10</v>
      </c>
      <c r="I17" s="139">
        <f t="shared" si="0"/>
        <v>0.3</v>
      </c>
      <c r="J17" s="140" t="s">
        <v>335</v>
      </c>
    </row>
    <row r="18" spans="1:204" ht="120" x14ac:dyDescent="0.15">
      <c r="A18" s="134">
        <v>7</v>
      </c>
      <c r="B18" s="135" t="s">
        <v>24</v>
      </c>
      <c r="C18" s="136" t="s">
        <v>43</v>
      </c>
      <c r="D18" s="136" t="s">
        <v>74</v>
      </c>
      <c r="E18" s="136" t="s">
        <v>139</v>
      </c>
      <c r="F18" s="136" t="s">
        <v>45</v>
      </c>
      <c r="G18" s="138">
        <f>+IG_PLANT_CAP!AJ73</f>
        <v>0</v>
      </c>
      <c r="H18" s="138">
        <f>G14</f>
        <v>34</v>
      </c>
      <c r="I18" s="139">
        <f t="shared" si="0"/>
        <v>0</v>
      </c>
      <c r="J18" s="148" t="s">
        <v>296</v>
      </c>
    </row>
    <row r="19" spans="1:204" ht="46" x14ac:dyDescent="0.15">
      <c r="A19" s="134">
        <v>8</v>
      </c>
      <c r="B19" s="135" t="s">
        <v>25</v>
      </c>
      <c r="C19" s="136" t="s">
        <v>43</v>
      </c>
      <c r="D19" s="136" t="s">
        <v>64</v>
      </c>
      <c r="E19" s="136" t="s">
        <v>65</v>
      </c>
      <c r="F19" s="136" t="s">
        <v>45</v>
      </c>
      <c r="G19" s="147">
        <v>0</v>
      </c>
      <c r="H19" s="138">
        <f>H13*2</f>
        <v>22</v>
      </c>
      <c r="I19" s="139">
        <f t="shared" si="0"/>
        <v>0</v>
      </c>
      <c r="J19" s="213" t="s">
        <v>294</v>
      </c>
    </row>
    <row r="20" spans="1:204" ht="153" customHeight="1" x14ac:dyDescent="0.15">
      <c r="A20" s="134">
        <v>9</v>
      </c>
      <c r="B20" s="135" t="s">
        <v>26</v>
      </c>
      <c r="C20" s="136" t="s">
        <v>43</v>
      </c>
      <c r="D20" s="136" t="s">
        <v>27</v>
      </c>
      <c r="E20" s="136" t="s">
        <v>64</v>
      </c>
      <c r="F20" s="136" t="s">
        <v>45</v>
      </c>
      <c r="G20" s="147">
        <v>0</v>
      </c>
      <c r="H20" s="138">
        <f>G19</f>
        <v>0</v>
      </c>
      <c r="I20" s="139" t="e">
        <f t="shared" si="0"/>
        <v>#DIV/0!</v>
      </c>
      <c r="J20" s="213" t="s">
        <v>294</v>
      </c>
    </row>
    <row r="21" spans="1:204" ht="18" x14ac:dyDescent="0.2">
      <c r="A21" s="149"/>
      <c r="B21" s="122"/>
      <c r="C21" s="122"/>
      <c r="D21" s="122"/>
      <c r="E21" s="122"/>
      <c r="F21" s="122"/>
      <c r="G21" s="122"/>
      <c r="H21" s="122"/>
      <c r="I21" s="122"/>
      <c r="J21" s="68"/>
    </row>
    <row r="22" spans="1:204" ht="18" x14ac:dyDescent="0.2">
      <c r="A22" s="317" t="s">
        <v>28</v>
      </c>
      <c r="B22" s="318"/>
      <c r="C22" s="318"/>
      <c r="D22" s="318"/>
      <c r="E22" s="318"/>
      <c r="F22" s="318"/>
      <c r="G22" s="318"/>
      <c r="H22" s="318"/>
      <c r="I22" s="318"/>
      <c r="J22" s="319"/>
    </row>
    <row r="23" spans="1:204" ht="63.75" customHeight="1" x14ac:dyDescent="0.15">
      <c r="A23" s="314"/>
      <c r="B23" s="315"/>
      <c r="C23" s="315"/>
      <c r="D23" s="315"/>
      <c r="E23" s="315"/>
      <c r="F23" s="315"/>
      <c r="G23" s="315"/>
      <c r="H23" s="315"/>
      <c r="I23" s="315"/>
      <c r="J23" s="316"/>
    </row>
    <row r="24" spans="1:204" x14ac:dyDescent="0.15">
      <c r="B24" s="150"/>
    </row>
    <row r="25" spans="1:204" s="152" customFormat="1" ht="65.25" customHeight="1" x14ac:dyDescent="0.2">
      <c r="A25" s="150"/>
      <c r="B25" s="150"/>
      <c r="C25" s="304" t="s">
        <v>277</v>
      </c>
      <c r="D25" s="305"/>
      <c r="E25" s="1"/>
      <c r="F25" s="307" t="s">
        <v>252</v>
      </c>
      <c r="G25" s="308"/>
      <c r="H25" s="308"/>
      <c r="I25" s="1"/>
      <c r="J25" s="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row>
    <row r="26" spans="1:204" ht="111" customHeight="1" x14ac:dyDescent="0.25">
      <c r="B26" s="150"/>
      <c r="C26" s="306"/>
      <c r="D26" s="306"/>
      <c r="F26" s="309"/>
      <c r="G26" s="310"/>
      <c r="H26" s="311"/>
    </row>
    <row r="27" spans="1:204" x14ac:dyDescent="0.15">
      <c r="B27" s="150"/>
    </row>
  </sheetData>
  <sheetProtection formatCells="0" formatColumns="0" formatRows="0" insertColumns="0" insertRows="0" sort="0"/>
  <mergeCells count="23">
    <mergeCell ref="J10:J11"/>
    <mergeCell ref="C8:D8"/>
    <mergeCell ref="A3:J3"/>
    <mergeCell ref="A2:J2"/>
    <mergeCell ref="F10:F11"/>
    <mergeCell ref="G10:G11"/>
    <mergeCell ref="H10:H11"/>
    <mergeCell ref="A1:J1"/>
    <mergeCell ref="A5:J5"/>
    <mergeCell ref="C25:D25"/>
    <mergeCell ref="C26:D26"/>
    <mergeCell ref="F25:H25"/>
    <mergeCell ref="F26:H26"/>
    <mergeCell ref="A4:J4"/>
    <mergeCell ref="A23:J23"/>
    <mergeCell ref="A6:J6"/>
    <mergeCell ref="A22:J22"/>
    <mergeCell ref="A10:A11"/>
    <mergeCell ref="B10:B11"/>
    <mergeCell ref="C10:C11"/>
    <mergeCell ref="D10:D11"/>
    <mergeCell ref="E10:E11"/>
    <mergeCell ref="I10:I11"/>
  </mergeCells>
  <printOptions horizontalCentered="1" verticalCentered="1"/>
  <pageMargins left="0.17" right="0.17" top="0.18" bottom="0.22" header="0.16" footer="0.16"/>
  <pageSetup paperSize="139" scale="33" fitToHeight="0"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A73"/>
  <sheetViews>
    <sheetView topLeftCell="H7" zoomScale="85" zoomScaleNormal="85" zoomScaleSheetLayoutView="100" zoomScalePageLayoutView="85" workbookViewId="0">
      <selection activeCell="M14" sqref="M14"/>
    </sheetView>
  </sheetViews>
  <sheetFormatPr baseColWidth="10" defaultColWidth="11.5" defaultRowHeight="14" x14ac:dyDescent="0.15"/>
  <cols>
    <col min="1" max="1" width="5.5" style="182" bestFit="1" customWidth="1"/>
    <col min="2" max="2" width="14.5" style="191" customWidth="1"/>
    <col min="3" max="3" width="11.5" style="192"/>
    <col min="4" max="4" width="21.5" style="192" customWidth="1"/>
    <col min="5" max="6" width="12.5" style="192" customWidth="1"/>
    <col min="7" max="7" width="17.5" style="192" customWidth="1"/>
    <col min="8" max="8" width="19.6640625" style="192" customWidth="1"/>
    <col min="9" max="9" width="18.33203125" style="192" customWidth="1"/>
    <col min="10" max="11" width="6.5" style="192" customWidth="1"/>
    <col min="12" max="12" width="23.83203125" style="192" customWidth="1"/>
    <col min="13" max="13" width="42.5" style="192" customWidth="1"/>
    <col min="14" max="15" width="3.1640625" style="192" bestFit="1" customWidth="1"/>
    <col min="16" max="32" width="3.83203125" style="192" customWidth="1"/>
    <col min="33" max="33" width="24.6640625" style="192" customWidth="1"/>
    <col min="34" max="34" width="19.83203125" style="192" customWidth="1"/>
    <col min="35" max="36" width="13.6640625" style="192" customWidth="1"/>
    <col min="37" max="37" width="2.5" style="2" customWidth="1"/>
    <col min="38" max="16384" width="11.5" style="2"/>
  </cols>
  <sheetData>
    <row r="1" spans="1:209" s="128" customFormat="1" ht="20.25" customHeight="1" x14ac:dyDescent="0.2">
      <c r="A1" s="299" t="s">
        <v>150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row>
    <row r="2" spans="1:209" s="128" customFormat="1" ht="20.25" customHeight="1" x14ac:dyDescent="0.2">
      <c r="A2" s="299" t="s">
        <v>151</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row>
    <row r="3" spans="1:209" s="128" customFormat="1" ht="20.25" customHeight="1" x14ac:dyDescent="0.2">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row>
    <row r="4" spans="1:209" s="128" customFormat="1" ht="26.25" customHeight="1" x14ac:dyDescent="0.25">
      <c r="A4" s="258" t="s">
        <v>149</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row>
    <row r="5" spans="1:209" s="128" customFormat="1" ht="27.75" customHeight="1" x14ac:dyDescent="0.15">
      <c r="A5" s="255" t="s">
        <v>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row>
    <row r="6" spans="1:209" s="128" customFormat="1" ht="27.75" customHeight="1" x14ac:dyDescent="0.15">
      <c r="A6" s="255" t="s">
        <v>126</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row>
    <row r="7" spans="1:209" s="128" customFormat="1" x14ac:dyDescent="0.15">
      <c r="A7" s="173"/>
      <c r="B7" s="36"/>
      <c r="C7" s="36"/>
      <c r="D7" s="36"/>
      <c r="E7" s="36"/>
      <c r="F7" s="36"/>
      <c r="G7" s="36"/>
      <c r="H7" s="36"/>
      <c r="I7" s="36"/>
      <c r="J7" s="36"/>
      <c r="K7" s="36"/>
      <c r="L7" s="36"/>
      <c r="M7" s="36"/>
      <c r="N7" s="36"/>
      <c r="O7" s="174"/>
      <c r="P7" s="174"/>
      <c r="Q7" s="174"/>
      <c r="R7" s="174"/>
      <c r="S7" s="174"/>
      <c r="T7" s="174"/>
      <c r="U7" s="174"/>
      <c r="V7" s="174"/>
      <c r="W7" s="174"/>
      <c r="X7" s="174"/>
      <c r="Y7" s="174"/>
      <c r="Z7" s="174"/>
      <c r="AA7" s="174"/>
      <c r="AB7" s="174"/>
      <c r="AC7" s="174"/>
      <c r="AD7" s="174"/>
      <c r="AE7" s="174"/>
      <c r="AF7" s="174"/>
      <c r="AG7" s="174"/>
      <c r="AH7" s="174"/>
      <c r="AI7" s="174"/>
      <c r="AJ7" s="174"/>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row>
    <row r="8" spans="1:209" s="128" customFormat="1" ht="48" customHeight="1" x14ac:dyDescent="0.15">
      <c r="A8" s="173"/>
      <c r="B8" s="259" t="s">
        <v>1</v>
      </c>
      <c r="C8" s="259"/>
      <c r="D8" s="8"/>
      <c r="E8" s="282" t="str">
        <f>IG_2019_P1!C7</f>
        <v>Nuevo León</v>
      </c>
      <c r="F8" s="282"/>
      <c r="G8" s="36"/>
      <c r="H8" s="36"/>
      <c r="I8" s="36"/>
      <c r="J8" s="36"/>
      <c r="K8" s="8"/>
      <c r="L8" s="8"/>
      <c r="M8" s="8"/>
      <c r="N8" s="352" t="str">
        <f>IG_2019_P1!C8</f>
        <v>diciembre</v>
      </c>
      <c r="O8" s="353"/>
      <c r="P8" s="353"/>
      <c r="Q8" s="353"/>
      <c r="R8" s="353"/>
      <c r="S8" s="353"/>
      <c r="T8" s="353"/>
      <c r="U8" s="353"/>
      <c r="V8" s="353"/>
      <c r="W8" s="353"/>
      <c r="X8" s="353"/>
      <c r="Y8" s="353"/>
      <c r="Z8" s="353"/>
      <c r="AA8" s="353"/>
      <c r="AB8" s="353"/>
      <c r="AC8" s="353"/>
      <c r="AD8" s="353"/>
      <c r="AE8" s="353"/>
      <c r="AF8" s="353"/>
      <c r="AG8" s="353"/>
      <c r="AH8" s="353"/>
      <c r="AI8" s="353"/>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row>
    <row r="10" spans="1:209" s="176" customFormat="1" ht="11" x14ac:dyDescent="0.15">
      <c r="A10" s="175"/>
      <c r="B10" s="341" t="s">
        <v>7</v>
      </c>
      <c r="C10" s="341" t="s">
        <v>113</v>
      </c>
      <c r="D10" s="342" t="s">
        <v>131</v>
      </c>
      <c r="E10" s="325" t="s">
        <v>118</v>
      </c>
      <c r="F10" s="325" t="s">
        <v>117</v>
      </c>
      <c r="G10" s="341" t="s">
        <v>114</v>
      </c>
      <c r="H10" s="325" t="s">
        <v>115</v>
      </c>
      <c r="I10" s="325" t="s">
        <v>116</v>
      </c>
      <c r="J10" s="325" t="s">
        <v>123</v>
      </c>
      <c r="K10" s="325"/>
      <c r="L10" s="326" t="s">
        <v>142</v>
      </c>
      <c r="M10" s="326" t="s">
        <v>132</v>
      </c>
      <c r="N10" s="329" t="s">
        <v>138</v>
      </c>
      <c r="O10" s="329"/>
      <c r="P10" s="329"/>
      <c r="Q10" s="329"/>
      <c r="R10" s="329"/>
      <c r="S10" s="329"/>
      <c r="T10" s="329"/>
      <c r="U10" s="329"/>
      <c r="V10" s="329"/>
      <c r="W10" s="329"/>
      <c r="X10" s="329"/>
      <c r="Y10" s="329"/>
      <c r="Z10" s="329"/>
      <c r="AA10" s="329"/>
      <c r="AB10" s="329"/>
      <c r="AC10" s="329"/>
      <c r="AD10" s="329"/>
      <c r="AE10" s="329"/>
      <c r="AF10" s="330" t="s">
        <v>127</v>
      </c>
      <c r="AG10" s="333" t="s">
        <v>145</v>
      </c>
      <c r="AH10" s="333" t="s">
        <v>119</v>
      </c>
      <c r="AI10" s="153" t="str">
        <f>N8</f>
        <v>diciembre</v>
      </c>
      <c r="AJ10" s="153" t="str">
        <f>AI10</f>
        <v>diciembre</v>
      </c>
    </row>
    <row r="11" spans="1:209" s="176" customFormat="1" ht="15" customHeight="1" x14ac:dyDescent="0.15">
      <c r="A11" s="175"/>
      <c r="B11" s="341"/>
      <c r="C11" s="341"/>
      <c r="D11" s="343"/>
      <c r="E11" s="325"/>
      <c r="F11" s="325"/>
      <c r="G11" s="341"/>
      <c r="H11" s="325"/>
      <c r="I11" s="325"/>
      <c r="J11" s="325"/>
      <c r="K11" s="325"/>
      <c r="L11" s="327"/>
      <c r="M11" s="327"/>
      <c r="N11" s="329"/>
      <c r="O11" s="329"/>
      <c r="P11" s="329"/>
      <c r="Q11" s="329"/>
      <c r="R11" s="329"/>
      <c r="S11" s="329"/>
      <c r="T11" s="329"/>
      <c r="U11" s="329"/>
      <c r="V11" s="329"/>
      <c r="W11" s="329"/>
      <c r="X11" s="329"/>
      <c r="Y11" s="329"/>
      <c r="Z11" s="329"/>
      <c r="AA11" s="329"/>
      <c r="AB11" s="329"/>
      <c r="AC11" s="329"/>
      <c r="AD11" s="329"/>
      <c r="AE11" s="329"/>
      <c r="AF11" s="331"/>
      <c r="AG11" s="334"/>
      <c r="AH11" s="334"/>
      <c r="AI11" s="321" t="s">
        <v>143</v>
      </c>
      <c r="AJ11" s="321" t="s">
        <v>144</v>
      </c>
    </row>
    <row r="12" spans="1:209" s="176" customFormat="1" ht="15" customHeight="1" x14ac:dyDescent="0.15">
      <c r="A12" s="175"/>
      <c r="B12" s="341"/>
      <c r="C12" s="341"/>
      <c r="D12" s="343"/>
      <c r="E12" s="325"/>
      <c r="F12" s="325"/>
      <c r="G12" s="341"/>
      <c r="H12" s="325"/>
      <c r="I12" s="325"/>
      <c r="J12" s="177" t="s">
        <v>124</v>
      </c>
      <c r="K12" s="177" t="s">
        <v>125</v>
      </c>
      <c r="L12" s="327"/>
      <c r="M12" s="327"/>
      <c r="N12" s="329"/>
      <c r="O12" s="329"/>
      <c r="P12" s="329"/>
      <c r="Q12" s="329"/>
      <c r="R12" s="329"/>
      <c r="S12" s="329"/>
      <c r="T12" s="329"/>
      <c r="U12" s="329"/>
      <c r="V12" s="329"/>
      <c r="W12" s="329"/>
      <c r="X12" s="329"/>
      <c r="Y12" s="329"/>
      <c r="Z12" s="329"/>
      <c r="AA12" s="329"/>
      <c r="AB12" s="329"/>
      <c r="AC12" s="329"/>
      <c r="AD12" s="329"/>
      <c r="AE12" s="329"/>
      <c r="AF12" s="332"/>
      <c r="AG12" s="334"/>
      <c r="AH12" s="334"/>
      <c r="AI12" s="321"/>
      <c r="AJ12" s="321"/>
    </row>
    <row r="13" spans="1:209" s="180" customFormat="1" ht="31.5" customHeight="1" x14ac:dyDescent="0.2">
      <c r="A13" s="178"/>
      <c r="B13" s="341"/>
      <c r="C13" s="341"/>
      <c r="D13" s="344"/>
      <c r="E13" s="325"/>
      <c r="F13" s="325"/>
      <c r="G13" s="341"/>
      <c r="H13" s="177" t="s">
        <v>122</v>
      </c>
      <c r="I13" s="177" t="s">
        <v>122</v>
      </c>
      <c r="J13" s="325" t="s">
        <v>121</v>
      </c>
      <c r="K13" s="325"/>
      <c r="L13" s="328"/>
      <c r="M13" s="328"/>
      <c r="N13" s="179">
        <v>1</v>
      </c>
      <c r="O13" s="179">
        <v>2</v>
      </c>
      <c r="P13" s="179">
        <v>3</v>
      </c>
      <c r="Q13" s="179">
        <v>4</v>
      </c>
      <c r="R13" s="179">
        <v>5</v>
      </c>
      <c r="S13" s="179">
        <v>6</v>
      </c>
      <c r="T13" s="179">
        <v>7</v>
      </c>
      <c r="U13" s="179">
        <v>8</v>
      </c>
      <c r="V13" s="179">
        <v>9</v>
      </c>
      <c r="W13" s="179">
        <v>10</v>
      </c>
      <c r="X13" s="179">
        <v>11</v>
      </c>
      <c r="Y13" s="179">
        <v>12</v>
      </c>
      <c r="Z13" s="179">
        <v>13</v>
      </c>
      <c r="AA13" s="179">
        <v>14</v>
      </c>
      <c r="AB13" s="179">
        <v>15</v>
      </c>
      <c r="AC13" s="179">
        <v>16</v>
      </c>
      <c r="AD13" s="179">
        <v>17</v>
      </c>
      <c r="AE13" s="179">
        <v>18</v>
      </c>
      <c r="AF13" s="155">
        <v>19</v>
      </c>
      <c r="AG13" s="335"/>
      <c r="AH13" s="335"/>
      <c r="AI13" s="321"/>
      <c r="AJ13" s="321"/>
    </row>
    <row r="14" spans="1:209" x14ac:dyDescent="0.15">
      <c r="A14" s="181">
        <v>1</v>
      </c>
      <c r="B14" s="336" t="s">
        <v>192</v>
      </c>
      <c r="C14" s="154" t="s">
        <v>109</v>
      </c>
      <c r="D14" s="194" t="str">
        <f>CONCATENATE(B14,C14)</f>
        <v>NLSSA014394Médico</v>
      </c>
      <c r="E14" s="202" t="s">
        <v>199</v>
      </c>
      <c r="F14" s="202" t="s">
        <v>200</v>
      </c>
      <c r="G14" s="207" t="s">
        <v>201</v>
      </c>
      <c r="H14" s="203">
        <v>43754</v>
      </c>
      <c r="I14" s="157"/>
      <c r="J14" s="156">
        <v>1</v>
      </c>
      <c r="K14" s="156">
        <v>1</v>
      </c>
      <c r="L14" s="212">
        <v>7</v>
      </c>
      <c r="M14" s="156">
        <f t="shared" ref="M14:M47" si="0">IF(SUM(N14:AF14)&gt;0,1,0)</f>
        <v>1</v>
      </c>
      <c r="N14" s="156"/>
      <c r="O14" s="156"/>
      <c r="P14" s="156"/>
      <c r="Q14" s="156"/>
      <c r="R14" s="156"/>
      <c r="S14" s="156"/>
      <c r="T14" s="156"/>
      <c r="U14" s="156"/>
      <c r="V14" s="156"/>
      <c r="W14" s="156"/>
      <c r="X14" s="156">
        <v>1</v>
      </c>
      <c r="Y14" s="156"/>
      <c r="Z14" s="156"/>
      <c r="AA14" s="156">
        <v>1</v>
      </c>
      <c r="AB14" s="156"/>
      <c r="AC14" s="156"/>
      <c r="AD14" s="156"/>
      <c r="AE14" s="156"/>
      <c r="AF14" s="156"/>
      <c r="AG14" s="218" t="s">
        <v>330</v>
      </c>
      <c r="AH14" s="156"/>
      <c r="AI14" s="158"/>
      <c r="AJ14" s="158"/>
      <c r="AL14" s="348" t="s">
        <v>120</v>
      </c>
      <c r="AM14" s="348"/>
      <c r="AN14" s="348"/>
      <c r="AO14" s="348"/>
      <c r="AP14" s="348"/>
      <c r="AQ14" s="348"/>
      <c r="AR14" s="348"/>
    </row>
    <row r="15" spans="1:209" x14ac:dyDescent="0.15">
      <c r="A15" s="181">
        <v>2</v>
      </c>
      <c r="B15" s="337"/>
      <c r="C15" s="154" t="s">
        <v>110</v>
      </c>
      <c r="D15" s="194" t="str">
        <f>CONCATENATE(B14,C15)</f>
        <v>NLSSA014394Enfermera</v>
      </c>
      <c r="E15" s="202" t="s">
        <v>288</v>
      </c>
      <c r="F15" s="202" t="s">
        <v>203</v>
      </c>
      <c r="G15" s="209" t="s">
        <v>289</v>
      </c>
      <c r="H15" s="204">
        <v>44805</v>
      </c>
      <c r="I15" s="157"/>
      <c r="J15" s="156">
        <v>1</v>
      </c>
      <c r="K15" s="156">
        <v>1</v>
      </c>
      <c r="L15" s="212">
        <v>7</v>
      </c>
      <c r="M15" s="156">
        <f t="shared" si="0"/>
        <v>1</v>
      </c>
      <c r="N15" s="156"/>
      <c r="O15" s="156"/>
      <c r="P15" s="156"/>
      <c r="Q15" s="156"/>
      <c r="R15" s="156"/>
      <c r="S15" s="156"/>
      <c r="T15" s="156"/>
      <c r="U15" s="156"/>
      <c r="V15" s="156"/>
      <c r="W15" s="156"/>
      <c r="X15" s="156"/>
      <c r="Y15" s="156"/>
      <c r="Z15" s="156"/>
      <c r="AA15" s="156">
        <v>1</v>
      </c>
      <c r="AB15" s="156"/>
      <c r="AC15" s="156"/>
      <c r="AD15" s="156"/>
      <c r="AE15" s="156"/>
      <c r="AF15" s="156"/>
      <c r="AG15" s="218" t="s">
        <v>328</v>
      </c>
      <c r="AH15" s="156"/>
      <c r="AI15" s="158"/>
      <c r="AJ15" s="158"/>
      <c r="AL15" s="345" t="s">
        <v>163</v>
      </c>
      <c r="AM15" s="345"/>
      <c r="AN15" s="345"/>
      <c r="AO15" s="345"/>
      <c r="AP15" s="345"/>
      <c r="AQ15" s="345"/>
      <c r="AR15" s="345"/>
    </row>
    <row r="16" spans="1:209" x14ac:dyDescent="0.15">
      <c r="A16" s="181">
        <v>3</v>
      </c>
      <c r="B16" s="338"/>
      <c r="C16" s="154" t="s">
        <v>111</v>
      </c>
      <c r="D16" s="194" t="str">
        <f>CONCATENATE(B14,C16)</f>
        <v>NLSSA014394Promotor</v>
      </c>
      <c r="E16" s="202" t="s">
        <v>290</v>
      </c>
      <c r="F16" s="202" t="s">
        <v>233</v>
      </c>
      <c r="G16" s="207" t="s">
        <v>293</v>
      </c>
      <c r="H16" s="204">
        <v>44805</v>
      </c>
      <c r="I16" s="157"/>
      <c r="J16" s="156">
        <v>1</v>
      </c>
      <c r="K16" s="156">
        <v>1</v>
      </c>
      <c r="L16" s="156">
        <v>5</v>
      </c>
      <c r="M16" s="156">
        <f t="shared" si="0"/>
        <v>1</v>
      </c>
      <c r="N16" s="156"/>
      <c r="O16" s="156"/>
      <c r="P16" s="156"/>
      <c r="Q16" s="156"/>
      <c r="R16" s="156"/>
      <c r="S16" s="156"/>
      <c r="T16" s="156"/>
      <c r="U16" s="156"/>
      <c r="V16" s="156"/>
      <c r="W16" s="156"/>
      <c r="X16" s="156"/>
      <c r="Y16" s="156"/>
      <c r="Z16" s="156"/>
      <c r="AA16" s="156">
        <v>1</v>
      </c>
      <c r="AB16" s="156"/>
      <c r="AC16" s="156"/>
      <c r="AD16" s="156"/>
      <c r="AE16" s="156"/>
      <c r="AF16" s="156"/>
      <c r="AG16" s="218" t="s">
        <v>328</v>
      </c>
      <c r="AH16" s="156"/>
      <c r="AI16" s="158"/>
      <c r="AJ16" s="158"/>
      <c r="AL16" s="345" t="s">
        <v>164</v>
      </c>
      <c r="AM16" s="345"/>
      <c r="AN16" s="345"/>
      <c r="AO16" s="345"/>
      <c r="AP16" s="345"/>
      <c r="AQ16" s="345"/>
      <c r="AR16" s="345"/>
    </row>
    <row r="17" spans="1:44" x14ac:dyDescent="0.15">
      <c r="A17" s="181">
        <v>4</v>
      </c>
      <c r="B17" s="349" t="s">
        <v>194</v>
      </c>
      <c r="C17" s="154" t="s">
        <v>109</v>
      </c>
      <c r="D17" s="194" t="str">
        <f>CONCATENATE(B17,C17)</f>
        <v>NLSSA014440Médico</v>
      </c>
      <c r="E17" s="202" t="s">
        <v>290</v>
      </c>
      <c r="F17" s="202" t="s">
        <v>291</v>
      </c>
      <c r="G17" s="207" t="s">
        <v>292</v>
      </c>
      <c r="H17" s="204">
        <v>44805</v>
      </c>
      <c r="I17" s="156"/>
      <c r="J17" s="156">
        <v>1</v>
      </c>
      <c r="K17" s="156">
        <v>1</v>
      </c>
      <c r="L17" s="156"/>
      <c r="M17" s="156">
        <f t="shared" si="0"/>
        <v>0</v>
      </c>
      <c r="N17" s="156"/>
      <c r="O17" s="156"/>
      <c r="P17" s="156"/>
      <c r="Q17" s="156"/>
      <c r="R17" s="156"/>
      <c r="S17" s="156"/>
      <c r="T17" s="156"/>
      <c r="U17" s="156"/>
      <c r="V17" s="156"/>
      <c r="W17" s="156"/>
      <c r="X17" s="156"/>
      <c r="Y17" s="156"/>
      <c r="Z17" s="156"/>
      <c r="AA17" s="156"/>
      <c r="AB17" s="156"/>
      <c r="AC17" s="156"/>
      <c r="AD17" s="156"/>
      <c r="AE17" s="156"/>
      <c r="AF17" s="156"/>
      <c r="AG17" s="217"/>
      <c r="AH17" s="156"/>
      <c r="AI17" s="158"/>
      <c r="AJ17" s="158"/>
      <c r="AL17" s="345" t="s">
        <v>165</v>
      </c>
      <c r="AM17" s="345"/>
      <c r="AN17" s="345"/>
      <c r="AO17" s="345"/>
      <c r="AP17" s="345"/>
      <c r="AQ17" s="345"/>
      <c r="AR17" s="345"/>
    </row>
    <row r="18" spans="1:44" ht="15" x14ac:dyDescent="0.15">
      <c r="A18" s="181">
        <v>5</v>
      </c>
      <c r="B18" s="350"/>
      <c r="C18" s="154" t="s">
        <v>110</v>
      </c>
      <c r="D18" s="194" t="str">
        <f>CONCATENATE(B17,C18)</f>
        <v>NLSSA014440Enfermera</v>
      </c>
      <c r="E18" s="202" t="s">
        <v>203</v>
      </c>
      <c r="F18" s="202" t="s">
        <v>204</v>
      </c>
      <c r="G18" s="207" t="s">
        <v>205</v>
      </c>
      <c r="H18" s="203">
        <v>41671</v>
      </c>
      <c r="I18" s="156"/>
      <c r="J18" s="156">
        <v>1</v>
      </c>
      <c r="K18" s="156">
        <v>1</v>
      </c>
      <c r="L18" s="156"/>
      <c r="M18" s="156">
        <f t="shared" si="0"/>
        <v>0</v>
      </c>
      <c r="N18" s="156"/>
      <c r="O18" s="156"/>
      <c r="P18" s="156"/>
      <c r="Q18" s="156"/>
      <c r="R18" s="156"/>
      <c r="S18" s="156"/>
      <c r="T18" s="156"/>
      <c r="U18" s="156"/>
      <c r="V18" s="156"/>
      <c r="W18" s="156"/>
      <c r="X18" s="156"/>
      <c r="Y18" s="156"/>
      <c r="Z18" s="156"/>
      <c r="AA18" s="156"/>
      <c r="AB18" s="156"/>
      <c r="AC18" s="156"/>
      <c r="AD18" s="156"/>
      <c r="AE18" s="156"/>
      <c r="AF18" s="156"/>
      <c r="AG18" s="220"/>
      <c r="AH18" s="156"/>
      <c r="AI18" s="158"/>
      <c r="AJ18" s="158"/>
      <c r="AL18" s="345" t="s">
        <v>166</v>
      </c>
      <c r="AM18" s="345"/>
      <c r="AN18" s="345"/>
      <c r="AO18" s="345"/>
      <c r="AP18" s="345"/>
      <c r="AQ18" s="345"/>
      <c r="AR18" s="345"/>
    </row>
    <row r="19" spans="1:44" ht="15" x14ac:dyDescent="0.15">
      <c r="A19" s="181">
        <v>6</v>
      </c>
      <c r="B19" s="351"/>
      <c r="C19" s="154" t="s">
        <v>111</v>
      </c>
      <c r="D19" s="194" t="str">
        <f>CONCATENATE(B17,C19)</f>
        <v>NLSSA014440Promotor</v>
      </c>
      <c r="E19" s="202" t="s">
        <v>203</v>
      </c>
      <c r="F19" s="202" t="s">
        <v>206</v>
      </c>
      <c r="G19" s="207" t="s">
        <v>207</v>
      </c>
      <c r="H19" s="203">
        <v>44090</v>
      </c>
      <c r="I19" s="156"/>
      <c r="J19" s="156">
        <v>1</v>
      </c>
      <c r="K19" s="156">
        <v>1</v>
      </c>
      <c r="L19" s="156"/>
      <c r="M19" s="156">
        <f t="shared" si="0"/>
        <v>0</v>
      </c>
      <c r="N19" s="156"/>
      <c r="O19" s="156"/>
      <c r="P19" s="156"/>
      <c r="Q19" s="156"/>
      <c r="R19" s="156"/>
      <c r="S19" s="156"/>
      <c r="T19" s="156"/>
      <c r="U19" s="156"/>
      <c r="V19" s="156"/>
      <c r="W19" s="156"/>
      <c r="X19" s="156"/>
      <c r="Y19" s="156"/>
      <c r="Z19" s="156"/>
      <c r="AA19" s="156"/>
      <c r="AB19" s="156"/>
      <c r="AC19" s="156"/>
      <c r="AD19" s="156"/>
      <c r="AE19" s="156"/>
      <c r="AF19" s="156"/>
      <c r="AG19" s="216"/>
      <c r="AH19" s="156"/>
      <c r="AI19" s="158"/>
      <c r="AJ19" s="158"/>
      <c r="AL19" s="345" t="s">
        <v>167</v>
      </c>
      <c r="AM19" s="345"/>
      <c r="AN19" s="345"/>
      <c r="AO19" s="345"/>
      <c r="AP19" s="345"/>
      <c r="AQ19" s="345"/>
      <c r="AR19" s="345"/>
    </row>
    <row r="20" spans="1:44" x14ac:dyDescent="0.15">
      <c r="A20" s="181">
        <v>7</v>
      </c>
      <c r="B20" s="349" t="s">
        <v>196</v>
      </c>
      <c r="C20" s="154" t="s">
        <v>109</v>
      </c>
      <c r="D20" s="194" t="str">
        <f>CONCATENATE(B20,C20)</f>
        <v>NLSSA014452Médico</v>
      </c>
      <c r="E20" s="202" t="s">
        <v>202</v>
      </c>
      <c r="F20" s="202" t="s">
        <v>208</v>
      </c>
      <c r="G20" s="207" t="s">
        <v>209</v>
      </c>
      <c r="H20" s="203">
        <v>43906</v>
      </c>
      <c r="I20" s="156"/>
      <c r="J20" s="156">
        <v>1</v>
      </c>
      <c r="K20" s="156">
        <v>1</v>
      </c>
      <c r="M20" s="156">
        <f t="shared" si="0"/>
        <v>0</v>
      </c>
      <c r="N20" s="156"/>
      <c r="O20" s="156"/>
      <c r="P20" s="156"/>
      <c r="Q20" s="156"/>
      <c r="R20" s="156"/>
      <c r="S20" s="156"/>
      <c r="T20" s="156"/>
      <c r="U20" s="156"/>
      <c r="V20" s="156"/>
      <c r="W20" s="156"/>
      <c r="X20" s="156"/>
      <c r="Y20" s="156"/>
      <c r="Z20" s="156"/>
      <c r="AA20" s="156"/>
      <c r="AB20" s="156"/>
      <c r="AC20" s="156"/>
      <c r="AD20" s="156"/>
      <c r="AE20" s="156"/>
      <c r="AF20" s="156"/>
      <c r="AG20" s="217"/>
      <c r="AH20" s="156"/>
      <c r="AI20" s="158"/>
      <c r="AJ20" s="158"/>
      <c r="AL20" s="345" t="s">
        <v>168</v>
      </c>
      <c r="AM20" s="345"/>
      <c r="AN20" s="345"/>
      <c r="AO20" s="345"/>
      <c r="AP20" s="345"/>
      <c r="AQ20" s="345"/>
      <c r="AR20" s="345"/>
    </row>
    <row r="21" spans="1:44" x14ac:dyDescent="0.15">
      <c r="A21" s="181">
        <v>8</v>
      </c>
      <c r="B21" s="350"/>
      <c r="C21" s="154" t="s">
        <v>110</v>
      </c>
      <c r="D21" s="194" t="str">
        <f>CONCATENATE(B20,C21)</f>
        <v>NLSSA014452Enfermera</v>
      </c>
      <c r="E21" s="202" t="s">
        <v>210</v>
      </c>
      <c r="F21" s="202" t="s">
        <v>211</v>
      </c>
      <c r="G21" s="207" t="s">
        <v>212</v>
      </c>
      <c r="H21" s="203">
        <v>43160</v>
      </c>
      <c r="I21" s="156"/>
      <c r="J21" s="156">
        <v>1</v>
      </c>
      <c r="K21" s="156">
        <v>1</v>
      </c>
      <c r="L21" s="156"/>
      <c r="M21" s="156">
        <f t="shared" si="0"/>
        <v>0</v>
      </c>
      <c r="N21" s="156"/>
      <c r="O21" s="156"/>
      <c r="P21" s="156"/>
      <c r="Q21" s="156"/>
      <c r="R21" s="156"/>
      <c r="S21" s="156"/>
      <c r="T21" s="156"/>
      <c r="U21" s="156"/>
      <c r="V21" s="156"/>
      <c r="W21" s="156"/>
      <c r="X21" s="156"/>
      <c r="Y21" s="156"/>
      <c r="Z21" s="156"/>
      <c r="AA21" s="156"/>
      <c r="AB21" s="156"/>
      <c r="AC21" s="156"/>
      <c r="AD21" s="156"/>
      <c r="AE21" s="156"/>
      <c r="AF21" s="156"/>
      <c r="AG21" s="217"/>
      <c r="AH21" s="156"/>
      <c r="AI21" s="158"/>
      <c r="AJ21" s="158"/>
      <c r="AL21" s="345" t="s">
        <v>169</v>
      </c>
      <c r="AM21" s="345"/>
      <c r="AN21" s="345"/>
      <c r="AO21" s="345"/>
      <c r="AP21" s="345"/>
      <c r="AQ21" s="345"/>
      <c r="AR21" s="345"/>
    </row>
    <row r="22" spans="1:44" ht="15" x14ac:dyDescent="0.15">
      <c r="A22" s="181">
        <v>9</v>
      </c>
      <c r="B22" s="351"/>
      <c r="C22" s="154" t="s">
        <v>111</v>
      </c>
      <c r="D22" s="194" t="str">
        <f>CONCATENATE(B20,C22)</f>
        <v>NLSSA014452Promotor</v>
      </c>
      <c r="E22" s="202" t="s">
        <v>285</v>
      </c>
      <c r="F22" s="202" t="s">
        <v>286</v>
      </c>
      <c r="G22" s="204" t="s">
        <v>287</v>
      </c>
      <c r="H22" s="204">
        <v>44805</v>
      </c>
      <c r="I22" s="202"/>
      <c r="J22" s="156">
        <v>1</v>
      </c>
      <c r="K22" s="156">
        <v>1</v>
      </c>
      <c r="L22" s="156"/>
      <c r="M22" s="156">
        <f t="shared" si="0"/>
        <v>0</v>
      </c>
      <c r="N22" s="156"/>
      <c r="O22" s="156"/>
      <c r="P22" s="156"/>
      <c r="Q22" s="156"/>
      <c r="R22" s="156"/>
      <c r="S22" s="156"/>
      <c r="T22" s="156"/>
      <c r="U22" s="156"/>
      <c r="V22" s="156"/>
      <c r="W22" s="156"/>
      <c r="X22" s="156"/>
      <c r="Y22" s="156"/>
      <c r="Z22" s="156"/>
      <c r="AA22" s="156"/>
      <c r="AB22" s="156"/>
      <c r="AC22" s="156"/>
      <c r="AD22" s="156"/>
      <c r="AE22" s="156"/>
      <c r="AF22" s="156"/>
      <c r="AG22" s="219"/>
      <c r="AH22" s="156"/>
      <c r="AI22" s="158"/>
      <c r="AJ22" s="158"/>
      <c r="AL22" s="345" t="s">
        <v>170</v>
      </c>
      <c r="AM22" s="345"/>
      <c r="AN22" s="345"/>
      <c r="AO22" s="345"/>
      <c r="AP22" s="345"/>
      <c r="AQ22" s="345"/>
      <c r="AR22" s="345"/>
    </row>
    <row r="23" spans="1:44" ht="15" x14ac:dyDescent="0.15">
      <c r="A23" s="181">
        <v>10</v>
      </c>
      <c r="B23" s="349" t="s">
        <v>298</v>
      </c>
      <c r="C23" s="154" t="s">
        <v>109</v>
      </c>
      <c r="D23" s="194" t="str">
        <f>CONCATENATE(B23,C23)</f>
        <v>NLSSA005195Médico</v>
      </c>
      <c r="E23" s="202" t="s">
        <v>254</v>
      </c>
      <c r="F23" s="202" t="s">
        <v>255</v>
      </c>
      <c r="G23" s="207" t="s">
        <v>256</v>
      </c>
      <c r="H23" s="203">
        <v>44243</v>
      </c>
      <c r="I23" s="157"/>
      <c r="J23" s="156">
        <v>1</v>
      </c>
      <c r="K23" s="156">
        <v>1</v>
      </c>
      <c r="L23" s="156"/>
      <c r="M23" s="156">
        <f t="shared" si="0"/>
        <v>0</v>
      </c>
      <c r="N23" s="156"/>
      <c r="O23" s="156"/>
      <c r="P23" s="156"/>
      <c r="Q23" s="156"/>
      <c r="R23" s="156"/>
      <c r="S23" s="156"/>
      <c r="T23" s="156"/>
      <c r="U23" s="156"/>
      <c r="V23" s="156"/>
      <c r="W23" s="156"/>
      <c r="X23" s="156"/>
      <c r="Y23" s="156"/>
      <c r="Z23" s="156"/>
      <c r="AA23" s="156"/>
      <c r="AB23" s="156"/>
      <c r="AC23" s="156"/>
      <c r="AD23" s="156"/>
      <c r="AE23" s="156"/>
      <c r="AF23" s="156"/>
      <c r="AG23" s="219"/>
      <c r="AH23" s="156"/>
      <c r="AI23" s="158"/>
      <c r="AJ23" s="158"/>
      <c r="AL23" s="345" t="s">
        <v>171</v>
      </c>
      <c r="AM23" s="345"/>
      <c r="AN23" s="345"/>
      <c r="AO23" s="345"/>
      <c r="AP23" s="345"/>
      <c r="AQ23" s="345"/>
      <c r="AR23" s="345"/>
    </row>
    <row r="24" spans="1:44" x14ac:dyDescent="0.15">
      <c r="A24" s="181">
        <v>11</v>
      </c>
      <c r="B24" s="350"/>
      <c r="C24" s="154" t="s">
        <v>110</v>
      </c>
      <c r="D24" s="194" t="str">
        <f>CONCATENATE(B23,C24)</f>
        <v>NLSSA005195Enfermera</v>
      </c>
      <c r="E24" s="202" t="s">
        <v>213</v>
      </c>
      <c r="F24" s="202" t="s">
        <v>203</v>
      </c>
      <c r="G24" s="207" t="s">
        <v>214</v>
      </c>
      <c r="H24" s="203">
        <v>43754</v>
      </c>
      <c r="I24" s="156"/>
      <c r="J24" s="156">
        <v>1</v>
      </c>
      <c r="K24" s="156">
        <v>1</v>
      </c>
      <c r="L24" s="208">
        <v>9</v>
      </c>
      <c r="M24" s="156">
        <f t="shared" si="0"/>
        <v>1</v>
      </c>
      <c r="N24" s="156"/>
      <c r="O24" s="156"/>
      <c r="P24" s="156"/>
      <c r="Q24" s="156"/>
      <c r="R24" s="156"/>
      <c r="S24" s="156"/>
      <c r="T24" s="156"/>
      <c r="U24" s="156"/>
      <c r="V24" s="156"/>
      <c r="W24" s="156"/>
      <c r="X24" s="156"/>
      <c r="Y24" s="156"/>
      <c r="Z24" s="156"/>
      <c r="AA24" s="156">
        <v>1</v>
      </c>
      <c r="AB24" s="156"/>
      <c r="AC24" s="156"/>
      <c r="AD24" s="156"/>
      <c r="AE24" s="156"/>
      <c r="AF24" s="156"/>
      <c r="AG24" s="218" t="s">
        <v>328</v>
      </c>
      <c r="AH24" s="156"/>
      <c r="AI24" s="158"/>
      <c r="AJ24" s="158"/>
      <c r="AL24" s="345" t="s">
        <v>172</v>
      </c>
      <c r="AM24" s="345"/>
      <c r="AN24" s="345"/>
      <c r="AO24" s="345"/>
      <c r="AP24" s="345"/>
      <c r="AQ24" s="345"/>
      <c r="AR24" s="345"/>
    </row>
    <row r="25" spans="1:44" ht="15" x14ac:dyDescent="0.15">
      <c r="A25" s="181">
        <v>12</v>
      </c>
      <c r="B25" s="351"/>
      <c r="C25" s="154" t="s">
        <v>111</v>
      </c>
      <c r="D25" s="194" t="str">
        <f>CONCATENATE(B23,C25)</f>
        <v>NLSSA005195Promotor</v>
      </c>
      <c r="E25" s="202" t="s">
        <v>282</v>
      </c>
      <c r="F25" s="202" t="s">
        <v>283</v>
      </c>
      <c r="G25" s="207" t="s">
        <v>284</v>
      </c>
      <c r="H25" s="204">
        <v>44805</v>
      </c>
      <c r="I25" s="156"/>
      <c r="J25" s="156">
        <v>1</v>
      </c>
      <c r="K25" s="156">
        <v>1</v>
      </c>
      <c r="L25" s="156"/>
      <c r="M25" s="156">
        <f t="shared" si="0"/>
        <v>0</v>
      </c>
      <c r="N25" s="156"/>
      <c r="O25" s="156"/>
      <c r="P25" s="156"/>
      <c r="Q25" s="156"/>
      <c r="R25" s="156"/>
      <c r="S25" s="156"/>
      <c r="T25" s="156"/>
      <c r="U25" s="156"/>
      <c r="V25" s="156"/>
      <c r="W25" s="156"/>
      <c r="X25" s="156"/>
      <c r="Y25" s="156"/>
      <c r="Z25" s="156"/>
      <c r="AA25" s="156"/>
      <c r="AB25" s="156"/>
      <c r="AC25" s="156"/>
      <c r="AD25" s="156"/>
      <c r="AE25" s="156"/>
      <c r="AF25" s="156"/>
      <c r="AG25" s="219"/>
      <c r="AH25" s="156"/>
      <c r="AI25" s="158"/>
      <c r="AJ25" s="158"/>
      <c r="AL25" s="345" t="s">
        <v>173</v>
      </c>
      <c r="AM25" s="345"/>
      <c r="AN25" s="345"/>
      <c r="AO25" s="345"/>
      <c r="AP25" s="345"/>
      <c r="AQ25" s="345"/>
      <c r="AR25" s="345"/>
    </row>
    <row r="26" spans="1:44" x14ac:dyDescent="0.15">
      <c r="A26" s="182">
        <v>13</v>
      </c>
      <c r="B26" s="349" t="s">
        <v>303</v>
      </c>
      <c r="C26" s="154" t="s">
        <v>109</v>
      </c>
      <c r="D26" s="194" t="str">
        <f>CONCATENATE(B26,C26)</f>
        <v>NLSSA005212Médico</v>
      </c>
      <c r="E26" s="202" t="s">
        <v>260</v>
      </c>
      <c r="F26" s="202" t="s">
        <v>261</v>
      </c>
      <c r="G26" s="207" t="s">
        <v>262</v>
      </c>
      <c r="H26" s="203">
        <v>44228</v>
      </c>
      <c r="I26" s="157"/>
      <c r="J26" s="156">
        <v>1</v>
      </c>
      <c r="K26" s="156">
        <v>1</v>
      </c>
      <c r="L26" s="156"/>
      <c r="M26" s="156">
        <f t="shared" si="0"/>
        <v>0</v>
      </c>
      <c r="N26" s="156"/>
      <c r="O26" s="156"/>
      <c r="P26" s="156"/>
      <c r="Q26" s="156"/>
      <c r="R26" s="156"/>
      <c r="S26" s="156"/>
      <c r="T26" s="156"/>
      <c r="U26" s="156"/>
      <c r="V26" s="156"/>
      <c r="W26" s="156"/>
      <c r="X26" s="156"/>
      <c r="Y26" s="156"/>
      <c r="Z26" s="156"/>
      <c r="AA26" s="156"/>
      <c r="AB26" s="156"/>
      <c r="AC26" s="156"/>
      <c r="AD26" s="156"/>
      <c r="AE26" s="156"/>
      <c r="AF26" s="156"/>
      <c r="AG26" s="218"/>
      <c r="AH26" s="156"/>
      <c r="AI26" s="158"/>
      <c r="AJ26" s="158"/>
      <c r="AL26" s="345" t="s">
        <v>174</v>
      </c>
      <c r="AM26" s="345"/>
      <c r="AN26" s="345"/>
      <c r="AO26" s="345"/>
      <c r="AP26" s="345"/>
      <c r="AQ26" s="345"/>
      <c r="AR26" s="345"/>
    </row>
    <row r="27" spans="1:44" x14ac:dyDescent="0.15">
      <c r="A27" s="182">
        <v>14</v>
      </c>
      <c r="B27" s="350"/>
      <c r="C27" s="154" t="s">
        <v>110</v>
      </c>
      <c r="D27" s="194" t="str">
        <f>CONCATENATE(B26,C27)</f>
        <v>NLSSA005212Enfermera</v>
      </c>
      <c r="E27" s="202" t="s">
        <v>215</v>
      </c>
      <c r="F27" s="202" t="s">
        <v>216</v>
      </c>
      <c r="G27" s="207" t="s">
        <v>217</v>
      </c>
      <c r="H27" s="203">
        <v>42385</v>
      </c>
      <c r="I27" s="156"/>
      <c r="J27" s="156">
        <v>1</v>
      </c>
      <c r="K27" s="156">
        <v>1</v>
      </c>
      <c r="L27" s="156" t="s">
        <v>331</v>
      </c>
      <c r="M27" s="156">
        <f t="shared" si="0"/>
        <v>1</v>
      </c>
      <c r="N27" s="156"/>
      <c r="O27" s="156"/>
      <c r="P27" s="156"/>
      <c r="Q27" s="156"/>
      <c r="R27" s="156"/>
      <c r="S27" s="156"/>
      <c r="T27" s="156"/>
      <c r="U27" s="156"/>
      <c r="V27" s="156"/>
      <c r="W27" s="156"/>
      <c r="X27" s="156">
        <v>1</v>
      </c>
      <c r="Y27" s="156"/>
      <c r="Z27" s="156"/>
      <c r="AA27" s="156">
        <v>1</v>
      </c>
      <c r="AB27" s="156"/>
      <c r="AC27" s="156"/>
      <c r="AD27" s="156"/>
      <c r="AE27" s="156"/>
      <c r="AF27" s="156"/>
      <c r="AG27" s="218" t="s">
        <v>334</v>
      </c>
      <c r="AH27" s="156"/>
      <c r="AI27" s="158"/>
      <c r="AJ27" s="158"/>
      <c r="AL27" s="345" t="s">
        <v>175</v>
      </c>
      <c r="AM27" s="345"/>
      <c r="AN27" s="345"/>
      <c r="AO27" s="345"/>
      <c r="AP27" s="345"/>
      <c r="AQ27" s="345"/>
      <c r="AR27" s="345"/>
    </row>
    <row r="28" spans="1:44" x14ac:dyDescent="0.15">
      <c r="A28" s="182">
        <v>15</v>
      </c>
      <c r="B28" s="351"/>
      <c r="C28" s="154" t="s">
        <v>111</v>
      </c>
      <c r="D28" s="194" t="str">
        <f>CONCATENATE(B26,C28)</f>
        <v>NLSSA005212Promotor</v>
      </c>
      <c r="E28" s="202" t="s">
        <v>218</v>
      </c>
      <c r="F28" s="202" t="s">
        <v>219</v>
      </c>
      <c r="G28" s="207" t="s">
        <v>220</v>
      </c>
      <c r="H28" s="203">
        <v>43297</v>
      </c>
      <c r="I28" s="156"/>
      <c r="J28" s="156">
        <v>1</v>
      </c>
      <c r="K28" s="156">
        <v>1</v>
      </c>
      <c r="L28" s="156"/>
      <c r="M28" s="156">
        <f t="shared" si="0"/>
        <v>0</v>
      </c>
      <c r="N28" s="156"/>
      <c r="O28" s="156"/>
      <c r="P28" s="156"/>
      <c r="Q28" s="156"/>
      <c r="R28" s="156"/>
      <c r="S28" s="156"/>
      <c r="T28" s="156"/>
      <c r="U28" s="156"/>
      <c r="V28" s="156"/>
      <c r="W28" s="156"/>
      <c r="X28" s="156"/>
      <c r="Y28" s="156"/>
      <c r="Z28" s="156"/>
      <c r="AA28" s="156"/>
      <c r="AB28" s="156"/>
      <c r="AC28" s="156"/>
      <c r="AD28" s="156"/>
      <c r="AE28" s="156"/>
      <c r="AF28" s="156"/>
      <c r="AG28" s="217"/>
      <c r="AH28" s="156"/>
      <c r="AI28" s="158"/>
      <c r="AJ28" s="158"/>
      <c r="AL28" s="345" t="s">
        <v>176</v>
      </c>
      <c r="AM28" s="345"/>
      <c r="AN28" s="345"/>
      <c r="AO28" s="345"/>
      <c r="AP28" s="345"/>
      <c r="AQ28" s="345"/>
      <c r="AR28" s="345"/>
    </row>
    <row r="29" spans="1:44" x14ac:dyDescent="0.15">
      <c r="A29" s="182">
        <v>16</v>
      </c>
      <c r="B29" s="349" t="s">
        <v>299</v>
      </c>
      <c r="C29" s="154" t="s">
        <v>109</v>
      </c>
      <c r="D29" s="194" t="str">
        <f>CONCATENATE(B29,C29)</f>
        <v>NLSSA005171Médico</v>
      </c>
      <c r="E29" s="202" t="s">
        <v>266</v>
      </c>
      <c r="F29" s="202" t="s">
        <v>240</v>
      </c>
      <c r="G29" s="207" t="s">
        <v>267</v>
      </c>
      <c r="H29" s="204">
        <v>44363</v>
      </c>
      <c r="I29" s="204"/>
      <c r="J29" s="156">
        <v>1</v>
      </c>
      <c r="K29" s="156">
        <v>1</v>
      </c>
      <c r="L29" s="156"/>
      <c r="M29" s="156">
        <f t="shared" si="0"/>
        <v>0</v>
      </c>
      <c r="N29" s="156"/>
      <c r="O29" s="156"/>
      <c r="P29" s="156"/>
      <c r="Q29" s="156"/>
      <c r="R29" s="156"/>
      <c r="S29" s="156"/>
      <c r="T29" s="156"/>
      <c r="U29" s="156"/>
      <c r="V29" s="156"/>
      <c r="W29" s="156"/>
      <c r="X29" s="156"/>
      <c r="Y29" s="156"/>
      <c r="Z29" s="156"/>
      <c r="AA29" s="156"/>
      <c r="AB29" s="156"/>
      <c r="AC29" s="156"/>
      <c r="AD29" s="156"/>
      <c r="AE29" s="156"/>
      <c r="AF29" s="156"/>
      <c r="AG29" s="218"/>
      <c r="AH29" s="156"/>
      <c r="AI29" s="158"/>
      <c r="AJ29" s="158"/>
      <c r="AL29" s="345" t="s">
        <v>177</v>
      </c>
      <c r="AM29" s="345"/>
      <c r="AN29" s="345"/>
      <c r="AO29" s="345"/>
      <c r="AP29" s="345"/>
      <c r="AQ29" s="345"/>
      <c r="AR29" s="345"/>
    </row>
    <row r="30" spans="1:44" ht="15" x14ac:dyDescent="0.15">
      <c r="A30" s="182">
        <v>17</v>
      </c>
      <c r="B30" s="350"/>
      <c r="C30" s="154" t="s">
        <v>110</v>
      </c>
      <c r="D30" s="194" t="str">
        <f>CONCATENATE(B29,C30)</f>
        <v>NLSSA005171Enfermera</v>
      </c>
      <c r="E30" s="202" t="s">
        <v>268</v>
      </c>
      <c r="F30" s="202" t="s">
        <v>203</v>
      </c>
      <c r="G30" s="203" t="s">
        <v>269</v>
      </c>
      <c r="H30" s="203">
        <v>44393</v>
      </c>
      <c r="I30" s="204"/>
      <c r="J30" s="156">
        <v>1</v>
      </c>
      <c r="K30" s="156">
        <v>1</v>
      </c>
      <c r="L30" s="156"/>
      <c r="M30" s="156">
        <f t="shared" si="0"/>
        <v>0</v>
      </c>
      <c r="N30" s="156"/>
      <c r="O30" s="156"/>
      <c r="P30" s="156"/>
      <c r="Q30" s="156"/>
      <c r="R30" s="156"/>
      <c r="S30" s="156"/>
      <c r="T30" s="156"/>
      <c r="U30" s="156"/>
      <c r="V30" s="156"/>
      <c r="W30" s="156"/>
      <c r="X30" s="156"/>
      <c r="Y30" s="156"/>
      <c r="Z30" s="156"/>
      <c r="AA30" s="156"/>
      <c r="AB30" s="156"/>
      <c r="AC30" s="156"/>
      <c r="AD30" s="156"/>
      <c r="AE30" s="156"/>
      <c r="AF30" s="156"/>
      <c r="AG30" s="219"/>
      <c r="AH30" s="156"/>
      <c r="AI30" s="158"/>
      <c r="AJ30" s="158"/>
      <c r="AL30" s="345" t="s">
        <v>178</v>
      </c>
      <c r="AM30" s="345"/>
      <c r="AN30" s="345"/>
      <c r="AO30" s="345"/>
      <c r="AP30" s="345"/>
      <c r="AQ30" s="345"/>
      <c r="AR30" s="345"/>
    </row>
    <row r="31" spans="1:44" x14ac:dyDescent="0.15">
      <c r="A31" s="182">
        <v>18</v>
      </c>
      <c r="B31" s="351"/>
      <c r="C31" s="154" t="s">
        <v>111</v>
      </c>
      <c r="D31" s="194" t="str">
        <f>CONCATENATE(B29,C31)</f>
        <v>NLSSA005171Promotor</v>
      </c>
      <c r="E31" s="202" t="s">
        <v>203</v>
      </c>
      <c r="F31" s="202" t="s">
        <v>203</v>
      </c>
      <c r="G31" s="207" t="s">
        <v>221</v>
      </c>
      <c r="H31" s="203">
        <v>43359</v>
      </c>
      <c r="I31" s="156"/>
      <c r="J31" s="156">
        <v>1</v>
      </c>
      <c r="K31" s="156">
        <v>1</v>
      </c>
      <c r="L31" s="156">
        <v>8</v>
      </c>
      <c r="M31" s="156">
        <f t="shared" si="0"/>
        <v>1</v>
      </c>
      <c r="N31" s="156"/>
      <c r="O31" s="156"/>
      <c r="P31" s="156"/>
      <c r="Q31" s="156"/>
      <c r="R31" s="156"/>
      <c r="S31" s="156"/>
      <c r="T31" s="156"/>
      <c r="U31" s="156"/>
      <c r="V31" s="156"/>
      <c r="W31" s="156"/>
      <c r="X31" s="156">
        <v>1</v>
      </c>
      <c r="Y31" s="156"/>
      <c r="Z31" s="156"/>
      <c r="AA31" s="156">
        <v>1</v>
      </c>
      <c r="AB31" s="156"/>
      <c r="AC31" s="156"/>
      <c r="AD31" s="156"/>
      <c r="AE31" s="156"/>
      <c r="AF31" s="156"/>
      <c r="AG31" s="218" t="s">
        <v>330</v>
      </c>
      <c r="AH31" s="156"/>
      <c r="AI31" s="158"/>
      <c r="AJ31" s="158"/>
      <c r="AL31" s="345" t="s">
        <v>179</v>
      </c>
      <c r="AM31" s="345"/>
      <c r="AN31" s="345"/>
      <c r="AO31" s="345"/>
      <c r="AP31" s="345"/>
      <c r="AQ31" s="345"/>
      <c r="AR31" s="345"/>
    </row>
    <row r="32" spans="1:44" x14ac:dyDescent="0.15">
      <c r="A32" s="182">
        <v>19</v>
      </c>
      <c r="B32" s="349" t="s">
        <v>300</v>
      </c>
      <c r="C32" s="154" t="s">
        <v>109</v>
      </c>
      <c r="D32" s="194" t="str">
        <f>CONCATENATE(B32,C32)</f>
        <v>NLSSA005166Médico</v>
      </c>
      <c r="E32" s="202" t="s">
        <v>263</v>
      </c>
      <c r="F32" s="202" t="s">
        <v>264</v>
      </c>
      <c r="G32" s="207" t="s">
        <v>265</v>
      </c>
      <c r="H32" s="203">
        <v>44228</v>
      </c>
      <c r="I32" s="157"/>
      <c r="J32" s="156">
        <v>1</v>
      </c>
      <c r="K32" s="156">
        <v>1</v>
      </c>
      <c r="L32" s="156"/>
      <c r="M32" s="156">
        <f t="shared" si="0"/>
        <v>0</v>
      </c>
      <c r="N32" s="156"/>
      <c r="O32" s="156"/>
      <c r="P32" s="156"/>
      <c r="Q32" s="156"/>
      <c r="R32" s="156"/>
      <c r="S32" s="156"/>
      <c r="T32" s="156"/>
      <c r="U32" s="156"/>
      <c r="V32" s="156"/>
      <c r="W32" s="156"/>
      <c r="X32" s="156"/>
      <c r="Y32" s="156"/>
      <c r="Z32" s="156"/>
      <c r="AA32" s="156"/>
      <c r="AB32" s="156"/>
      <c r="AC32" s="156"/>
      <c r="AD32" s="156"/>
      <c r="AE32" s="156"/>
      <c r="AF32" s="156"/>
      <c r="AG32" s="218"/>
      <c r="AH32" s="156"/>
      <c r="AI32" s="158"/>
      <c r="AJ32" s="158"/>
      <c r="AL32" s="345" t="s">
        <v>180</v>
      </c>
      <c r="AM32" s="345"/>
      <c r="AN32" s="345"/>
      <c r="AO32" s="345"/>
      <c r="AP32" s="345"/>
      <c r="AQ32" s="345"/>
      <c r="AR32" s="345"/>
    </row>
    <row r="33" spans="1:44" x14ac:dyDescent="0.15">
      <c r="A33" s="182">
        <v>20</v>
      </c>
      <c r="B33" s="350"/>
      <c r="C33" s="154" t="s">
        <v>110</v>
      </c>
      <c r="D33" s="194" t="str">
        <f>CONCATENATE(B32,C33)</f>
        <v>NLSSA005166Enfermera</v>
      </c>
      <c r="E33" s="202" t="s">
        <v>222</v>
      </c>
      <c r="F33" s="202" t="s">
        <v>223</v>
      </c>
      <c r="G33" s="207" t="s">
        <v>224</v>
      </c>
      <c r="H33" s="203">
        <v>42675</v>
      </c>
      <c r="I33" s="156"/>
      <c r="J33" s="156">
        <v>1</v>
      </c>
      <c r="K33" s="156">
        <v>1</v>
      </c>
      <c r="L33" s="156">
        <v>7</v>
      </c>
      <c r="M33" s="156">
        <f t="shared" si="0"/>
        <v>1</v>
      </c>
      <c r="N33" s="156"/>
      <c r="O33" s="156"/>
      <c r="P33" s="156"/>
      <c r="Q33" s="156"/>
      <c r="R33" s="156"/>
      <c r="S33" s="156"/>
      <c r="T33" s="156"/>
      <c r="U33" s="156"/>
      <c r="V33" s="156"/>
      <c r="W33" s="156"/>
      <c r="X33" s="156">
        <v>1</v>
      </c>
      <c r="Y33" s="156"/>
      <c r="Z33" s="156"/>
      <c r="AA33" s="156">
        <v>1</v>
      </c>
      <c r="AB33" s="156"/>
      <c r="AC33" s="156"/>
      <c r="AD33" s="156"/>
      <c r="AE33" s="156"/>
      <c r="AF33" s="156"/>
      <c r="AG33" s="218" t="s">
        <v>330</v>
      </c>
      <c r="AH33" s="156"/>
      <c r="AI33" s="158"/>
      <c r="AJ33" s="158"/>
      <c r="AL33" s="345" t="s">
        <v>181</v>
      </c>
      <c r="AM33" s="345"/>
      <c r="AN33" s="345"/>
      <c r="AO33" s="345"/>
      <c r="AP33" s="345"/>
      <c r="AQ33" s="345"/>
      <c r="AR33" s="345"/>
    </row>
    <row r="34" spans="1:44" x14ac:dyDescent="0.15">
      <c r="A34" s="182">
        <v>21</v>
      </c>
      <c r="B34" s="351"/>
      <c r="C34" s="154" t="s">
        <v>111</v>
      </c>
      <c r="D34" s="194" t="str">
        <f>CONCATENATE(B32,C34)</f>
        <v>NLSSA005166Promotor</v>
      </c>
      <c r="E34" s="202" t="s">
        <v>225</v>
      </c>
      <c r="F34" s="202" t="s">
        <v>226</v>
      </c>
      <c r="G34" s="207" t="s">
        <v>227</v>
      </c>
      <c r="H34" s="203">
        <v>43132</v>
      </c>
      <c r="I34" s="156"/>
      <c r="J34" s="156">
        <v>1</v>
      </c>
      <c r="K34" s="156">
        <v>1</v>
      </c>
      <c r="L34" s="156"/>
      <c r="M34" s="156">
        <f t="shared" si="0"/>
        <v>0</v>
      </c>
      <c r="N34" s="156"/>
      <c r="O34" s="156"/>
      <c r="P34" s="156"/>
      <c r="Q34" s="156"/>
      <c r="R34" s="156"/>
      <c r="S34" s="156"/>
      <c r="T34" s="156"/>
      <c r="U34" s="156"/>
      <c r="V34" s="156"/>
      <c r="W34" s="156"/>
      <c r="X34" s="156"/>
      <c r="Y34" s="156"/>
      <c r="Z34" s="156"/>
      <c r="AA34" s="156"/>
      <c r="AB34" s="156"/>
      <c r="AC34" s="156"/>
      <c r="AD34" s="156"/>
      <c r="AE34" s="156"/>
      <c r="AF34" s="156"/>
      <c r="AG34" s="218"/>
      <c r="AH34" s="156"/>
      <c r="AI34" s="158"/>
      <c r="AJ34" s="158"/>
    </row>
    <row r="35" spans="1:44" x14ac:dyDescent="0.15">
      <c r="A35" s="182">
        <v>22</v>
      </c>
      <c r="B35" s="349" t="s">
        <v>297</v>
      </c>
      <c r="C35" s="154" t="s">
        <v>109</v>
      </c>
      <c r="D35" s="194" t="str">
        <f>CONCATENATE(B35,C35)</f>
        <v>NLSSA005200Médico</v>
      </c>
      <c r="E35" s="202" t="s">
        <v>231</v>
      </c>
      <c r="F35" s="202" t="s">
        <v>203</v>
      </c>
      <c r="G35" s="207" t="s">
        <v>244</v>
      </c>
      <c r="H35" s="203">
        <v>43739</v>
      </c>
      <c r="I35" s="156"/>
      <c r="J35" s="156">
        <v>1</v>
      </c>
      <c r="K35" s="156">
        <v>1</v>
      </c>
      <c r="L35" s="156"/>
      <c r="M35" s="156">
        <f t="shared" si="0"/>
        <v>0</v>
      </c>
      <c r="N35" s="156"/>
      <c r="O35" s="156"/>
      <c r="P35" s="156"/>
      <c r="Q35" s="156"/>
      <c r="R35" s="156"/>
      <c r="S35" s="156"/>
      <c r="T35" s="156"/>
      <c r="U35" s="156"/>
      <c r="V35" s="156"/>
      <c r="W35" s="156"/>
      <c r="X35" s="156"/>
      <c r="Y35" s="156"/>
      <c r="Z35" s="156"/>
      <c r="AA35" s="156"/>
      <c r="AB35" s="156"/>
      <c r="AC35" s="156"/>
      <c r="AD35" s="156"/>
      <c r="AE35" s="156"/>
      <c r="AF35" s="156"/>
      <c r="AG35" s="218"/>
      <c r="AH35" s="156"/>
      <c r="AI35" s="158"/>
      <c r="AJ35" s="158"/>
    </row>
    <row r="36" spans="1:44" x14ac:dyDescent="0.15">
      <c r="A36" s="182">
        <v>23</v>
      </c>
      <c r="B36" s="350"/>
      <c r="C36" s="154" t="s">
        <v>110</v>
      </c>
      <c r="D36" s="194" t="str">
        <f>CONCATENATE(B35,C36)</f>
        <v>NLSSA005200Enfermera</v>
      </c>
      <c r="E36" s="202" t="s">
        <v>275</v>
      </c>
      <c r="F36" s="202" t="s">
        <v>276</v>
      </c>
      <c r="G36" s="207" t="s">
        <v>274</v>
      </c>
      <c r="H36" s="203">
        <v>44470</v>
      </c>
      <c r="I36" s="157"/>
      <c r="J36" s="156">
        <v>1</v>
      </c>
      <c r="K36" s="156">
        <v>1</v>
      </c>
      <c r="L36" s="156"/>
      <c r="M36" s="156">
        <f t="shared" si="0"/>
        <v>0</v>
      </c>
      <c r="N36" s="156"/>
      <c r="O36" s="156"/>
      <c r="P36" s="156"/>
      <c r="Q36" s="156"/>
      <c r="R36" s="156"/>
      <c r="S36" s="156"/>
      <c r="T36" s="156"/>
      <c r="U36" s="156"/>
      <c r="V36" s="156"/>
      <c r="W36" s="156"/>
      <c r="X36" s="156"/>
      <c r="Y36" s="156"/>
      <c r="Z36" s="156"/>
      <c r="AA36" s="156"/>
      <c r="AB36" s="156"/>
      <c r="AC36" s="156"/>
      <c r="AD36" s="156"/>
      <c r="AE36" s="156"/>
      <c r="AF36" s="156"/>
      <c r="AG36" s="218"/>
      <c r="AH36" s="156"/>
      <c r="AI36" s="158"/>
      <c r="AJ36" s="158"/>
    </row>
    <row r="37" spans="1:44" ht="15" x14ac:dyDescent="0.15">
      <c r="A37" s="182">
        <v>24</v>
      </c>
      <c r="B37" s="351"/>
      <c r="C37" s="154" t="s">
        <v>111</v>
      </c>
      <c r="D37" s="194" t="str">
        <f>CONCATENATE(B35,C37)</f>
        <v>NLSSA005200Promotor</v>
      </c>
      <c r="E37" s="202" t="s">
        <v>270</v>
      </c>
      <c r="F37" s="202" t="s">
        <v>271</v>
      </c>
      <c r="G37" s="203" t="s">
        <v>272</v>
      </c>
      <c r="H37" s="203">
        <v>44393</v>
      </c>
      <c r="I37" s="156"/>
      <c r="J37" s="156">
        <v>1</v>
      </c>
      <c r="K37" s="156">
        <v>1</v>
      </c>
      <c r="L37" s="156"/>
      <c r="M37" s="156">
        <f t="shared" si="0"/>
        <v>0</v>
      </c>
      <c r="N37" s="156"/>
      <c r="O37" s="156"/>
      <c r="P37" s="156"/>
      <c r="Q37" s="156"/>
      <c r="R37" s="156"/>
      <c r="S37" s="156"/>
      <c r="T37" s="156"/>
      <c r="U37" s="156"/>
      <c r="V37" s="156"/>
      <c r="W37" s="156"/>
      <c r="X37" s="156"/>
      <c r="Y37" s="156"/>
      <c r="Z37" s="156"/>
      <c r="AA37" s="156"/>
      <c r="AB37" s="156"/>
      <c r="AC37" s="156"/>
      <c r="AD37" s="156"/>
      <c r="AE37" s="156"/>
      <c r="AF37" s="156"/>
      <c r="AG37" s="219"/>
      <c r="AH37" s="156"/>
      <c r="AI37" s="158"/>
      <c r="AJ37" s="158"/>
    </row>
    <row r="38" spans="1:44" x14ac:dyDescent="0.15">
      <c r="A38" s="182">
        <v>25</v>
      </c>
      <c r="B38" s="349" t="s">
        <v>301</v>
      </c>
      <c r="C38" s="154" t="s">
        <v>109</v>
      </c>
      <c r="D38" s="194" t="str">
        <f>CONCATENATE(B38,C38)</f>
        <v>NLSSA005154Médico</v>
      </c>
      <c r="E38" s="202" t="s">
        <v>203</v>
      </c>
      <c r="F38" s="202" t="s">
        <v>280</v>
      </c>
      <c r="G38" s="207" t="s">
        <v>281</v>
      </c>
      <c r="H38" s="157">
        <v>44789</v>
      </c>
      <c r="I38" s="156"/>
      <c r="J38" s="156">
        <v>1</v>
      </c>
      <c r="K38" s="156">
        <v>1</v>
      </c>
      <c r="L38" s="156">
        <v>5</v>
      </c>
      <c r="M38" s="156">
        <f t="shared" si="0"/>
        <v>1</v>
      </c>
      <c r="N38" s="156"/>
      <c r="O38" s="156"/>
      <c r="P38" s="156"/>
      <c r="Q38" s="156"/>
      <c r="R38" s="156"/>
      <c r="S38" s="156"/>
      <c r="T38" s="156"/>
      <c r="U38" s="156"/>
      <c r="V38" s="156"/>
      <c r="W38" s="156"/>
      <c r="X38" s="156"/>
      <c r="Y38" s="156"/>
      <c r="Z38" s="156"/>
      <c r="AA38" s="156">
        <v>1</v>
      </c>
      <c r="AB38" s="156"/>
      <c r="AC38" s="156"/>
      <c r="AD38" s="156"/>
      <c r="AE38" s="156"/>
      <c r="AF38" s="156"/>
      <c r="AG38" s="218" t="s">
        <v>328</v>
      </c>
      <c r="AH38" s="156"/>
      <c r="AI38" s="158"/>
      <c r="AJ38" s="158"/>
    </row>
    <row r="39" spans="1:44" x14ac:dyDescent="0.15">
      <c r="A39" s="182">
        <v>26</v>
      </c>
      <c r="B39" s="350"/>
      <c r="C39" s="154" t="s">
        <v>110</v>
      </c>
      <c r="D39" s="194" t="str">
        <f>CONCATENATE(B38,C39)</f>
        <v>NLSSA005154Enfermera</v>
      </c>
      <c r="E39" s="202" t="s">
        <v>232</v>
      </c>
      <c r="F39" s="202" t="s">
        <v>240</v>
      </c>
      <c r="G39" s="207" t="s">
        <v>245</v>
      </c>
      <c r="H39" s="203">
        <v>39814</v>
      </c>
      <c r="I39" s="156"/>
      <c r="J39" s="156">
        <v>1</v>
      </c>
      <c r="K39" s="156">
        <v>1</v>
      </c>
      <c r="L39" s="156" t="s">
        <v>329</v>
      </c>
      <c r="M39" s="156">
        <f t="shared" si="0"/>
        <v>1</v>
      </c>
      <c r="N39" s="156"/>
      <c r="O39" s="156"/>
      <c r="P39" s="156"/>
      <c r="Q39" s="156"/>
      <c r="R39" s="156"/>
      <c r="S39" s="156"/>
      <c r="T39" s="156"/>
      <c r="U39" s="156"/>
      <c r="V39" s="156"/>
      <c r="W39" s="156"/>
      <c r="X39" s="156">
        <v>1</v>
      </c>
      <c r="Y39" s="156"/>
      <c r="Z39" s="156"/>
      <c r="AA39" s="156">
        <v>1</v>
      </c>
      <c r="AB39" s="156"/>
      <c r="AC39" s="156"/>
      <c r="AD39" s="156"/>
      <c r="AE39" s="156"/>
      <c r="AF39" s="156"/>
      <c r="AG39" s="218" t="s">
        <v>330</v>
      </c>
      <c r="AH39" s="156"/>
      <c r="AI39" s="158"/>
      <c r="AJ39" s="158"/>
    </row>
    <row r="40" spans="1:44" x14ac:dyDescent="0.15">
      <c r="A40" s="182">
        <v>27</v>
      </c>
      <c r="B40" s="351"/>
      <c r="C40" s="154" t="s">
        <v>111</v>
      </c>
      <c r="D40" s="194" t="str">
        <f>CONCATENATE(B38,C40)</f>
        <v>NLSSA005154Promotor</v>
      </c>
      <c r="E40" s="202" t="s">
        <v>233</v>
      </c>
      <c r="F40" s="202" t="s">
        <v>246</v>
      </c>
      <c r="G40" s="207" t="s">
        <v>247</v>
      </c>
      <c r="H40" s="203">
        <v>42841</v>
      </c>
      <c r="I40" s="156"/>
      <c r="J40" s="156">
        <v>1</v>
      </c>
      <c r="K40" s="156">
        <v>1</v>
      </c>
      <c r="L40" s="156">
        <v>8</v>
      </c>
      <c r="M40" s="156">
        <f t="shared" si="0"/>
        <v>1</v>
      </c>
      <c r="N40" s="156"/>
      <c r="O40" s="156"/>
      <c r="P40" s="156"/>
      <c r="Q40" s="156"/>
      <c r="R40" s="156"/>
      <c r="S40" s="156"/>
      <c r="T40" s="156"/>
      <c r="U40" s="156"/>
      <c r="V40" s="156"/>
      <c r="W40" s="156"/>
      <c r="X40" s="156">
        <v>1</v>
      </c>
      <c r="Y40" s="156"/>
      <c r="Z40" s="156"/>
      <c r="AA40" s="156">
        <v>1</v>
      </c>
      <c r="AB40" s="156"/>
      <c r="AC40" s="156"/>
      <c r="AD40" s="156"/>
      <c r="AE40" s="156"/>
      <c r="AF40" s="156"/>
      <c r="AG40" s="218" t="s">
        <v>330</v>
      </c>
      <c r="AH40" s="156"/>
      <c r="AI40" s="158"/>
      <c r="AJ40" s="158"/>
    </row>
    <row r="41" spans="1:44" ht="15" x14ac:dyDescent="0.15">
      <c r="A41" s="182">
        <v>28</v>
      </c>
      <c r="B41" s="349" t="s">
        <v>302</v>
      </c>
      <c r="C41" s="154" t="s">
        <v>109</v>
      </c>
      <c r="D41" s="194" t="str">
        <f>CONCATENATE(B41,C41)</f>
        <v>NLSSA005183Médico</v>
      </c>
      <c r="E41" s="202" t="s">
        <v>234</v>
      </c>
      <c r="F41" s="202" t="s">
        <v>249</v>
      </c>
      <c r="G41" s="207" t="s">
        <v>248</v>
      </c>
      <c r="H41" s="203">
        <v>43846</v>
      </c>
      <c r="I41" s="156"/>
      <c r="J41" s="156">
        <v>1</v>
      </c>
      <c r="K41" s="156">
        <v>1</v>
      </c>
      <c r="L41" s="156"/>
      <c r="M41" s="156">
        <f t="shared" si="0"/>
        <v>0</v>
      </c>
      <c r="N41" s="156"/>
      <c r="O41" s="156"/>
      <c r="P41" s="156"/>
      <c r="Q41" s="156"/>
      <c r="R41" s="156"/>
      <c r="S41" s="156"/>
      <c r="T41" s="156"/>
      <c r="U41" s="156"/>
      <c r="V41" s="156"/>
      <c r="W41" s="156"/>
      <c r="X41" s="156"/>
      <c r="Y41" s="156"/>
      <c r="Z41" s="156"/>
      <c r="AA41" s="156"/>
      <c r="AB41" s="156"/>
      <c r="AC41" s="156"/>
      <c r="AD41" s="156"/>
      <c r="AE41" s="156"/>
      <c r="AF41" s="156"/>
      <c r="AG41" s="216"/>
      <c r="AH41" s="156"/>
      <c r="AI41" s="158"/>
      <c r="AJ41" s="158"/>
    </row>
    <row r="42" spans="1:44" x14ac:dyDescent="0.15">
      <c r="A42" s="182">
        <v>29</v>
      </c>
      <c r="B42" s="350"/>
      <c r="C42" s="154" t="s">
        <v>110</v>
      </c>
      <c r="D42" s="194" t="str">
        <f>CONCATENATE(B41,C42)</f>
        <v>NLSSA005183Enfermera</v>
      </c>
      <c r="E42" s="202" t="s">
        <v>235</v>
      </c>
      <c r="F42" s="202" t="s">
        <v>250</v>
      </c>
      <c r="G42" s="207" t="s">
        <v>251</v>
      </c>
      <c r="H42" s="203">
        <v>42401</v>
      </c>
      <c r="I42" s="156"/>
      <c r="J42" s="156">
        <v>1</v>
      </c>
      <c r="K42" s="156">
        <v>1</v>
      </c>
      <c r="L42" s="156"/>
      <c r="M42" s="156">
        <f t="shared" si="0"/>
        <v>0</v>
      </c>
      <c r="N42" s="156"/>
      <c r="O42" s="156"/>
      <c r="P42" s="156"/>
      <c r="Q42" s="156"/>
      <c r="R42" s="156"/>
      <c r="S42" s="156"/>
      <c r="T42" s="156"/>
      <c r="U42" s="156"/>
      <c r="V42" s="156"/>
      <c r="W42" s="156"/>
      <c r="X42" s="156"/>
      <c r="Y42" s="156"/>
      <c r="Z42" s="156"/>
      <c r="AA42" s="156"/>
      <c r="AB42" s="156"/>
      <c r="AC42" s="156"/>
      <c r="AD42" s="156"/>
      <c r="AE42" s="156"/>
      <c r="AF42" s="156"/>
      <c r="AG42" s="218"/>
      <c r="AH42" s="156"/>
      <c r="AI42" s="158"/>
      <c r="AJ42" s="158"/>
    </row>
    <row r="43" spans="1:44" ht="15" x14ac:dyDescent="0.15">
      <c r="A43" s="182">
        <v>30</v>
      </c>
      <c r="B43" s="351"/>
      <c r="C43" s="154" t="s">
        <v>111</v>
      </c>
      <c r="D43" s="194" t="str">
        <f>CONCATENATE(B41,C43)</f>
        <v>NLSSA005183Promotor</v>
      </c>
      <c r="E43" s="202" t="s">
        <v>218</v>
      </c>
      <c r="F43" s="202" t="s">
        <v>243</v>
      </c>
      <c r="G43" s="207" t="s">
        <v>242</v>
      </c>
      <c r="H43" s="203">
        <v>40210</v>
      </c>
      <c r="I43" s="156"/>
      <c r="J43" s="156">
        <v>1</v>
      </c>
      <c r="K43" s="156">
        <v>1</v>
      </c>
      <c r="L43" s="156"/>
      <c r="M43" s="156">
        <f t="shared" si="0"/>
        <v>0</v>
      </c>
      <c r="N43" s="156"/>
      <c r="O43" s="156"/>
      <c r="P43" s="156"/>
      <c r="Q43" s="156"/>
      <c r="R43" s="156"/>
      <c r="S43" s="156"/>
      <c r="T43" s="156"/>
      <c r="U43" s="156"/>
      <c r="V43" s="156"/>
      <c r="W43" s="156"/>
      <c r="X43" s="156"/>
      <c r="Y43" s="156"/>
      <c r="Z43" s="156"/>
      <c r="AA43" s="156"/>
      <c r="AB43" s="156"/>
      <c r="AC43" s="156"/>
      <c r="AD43" s="156"/>
      <c r="AE43" s="156"/>
      <c r="AF43" s="156"/>
      <c r="AG43" s="219"/>
      <c r="AH43" s="156"/>
      <c r="AI43" s="158"/>
      <c r="AJ43" s="158"/>
    </row>
    <row r="44" spans="1:44" x14ac:dyDescent="0.15">
      <c r="A44" s="182">
        <v>21</v>
      </c>
      <c r="B44" s="336" t="s">
        <v>198</v>
      </c>
      <c r="C44" s="154" t="s">
        <v>109</v>
      </c>
      <c r="D44" s="194" t="str">
        <f>CONCATENATE(B44,C44)</f>
        <v>NLSSA014720Médico</v>
      </c>
      <c r="E44" s="202" t="s">
        <v>257</v>
      </c>
      <c r="F44" s="202" t="s">
        <v>258</v>
      </c>
      <c r="G44" s="207" t="s">
        <v>259</v>
      </c>
      <c r="H44" s="203">
        <v>44228</v>
      </c>
      <c r="I44" s="156"/>
      <c r="J44" s="156">
        <v>1</v>
      </c>
      <c r="K44" s="156">
        <v>1</v>
      </c>
      <c r="L44" s="156">
        <v>5</v>
      </c>
      <c r="M44" s="156">
        <f t="shared" si="0"/>
        <v>1</v>
      </c>
      <c r="N44" s="156"/>
      <c r="O44" s="156"/>
      <c r="P44" s="156"/>
      <c r="Q44" s="156"/>
      <c r="R44" s="156"/>
      <c r="S44" s="156"/>
      <c r="T44" s="156"/>
      <c r="U44" s="156"/>
      <c r="V44" s="156"/>
      <c r="W44" s="156"/>
      <c r="X44" s="156">
        <v>1</v>
      </c>
      <c r="Y44" s="156"/>
      <c r="Z44" s="156"/>
      <c r="AA44" s="156">
        <v>1</v>
      </c>
      <c r="AB44" s="156"/>
      <c r="AC44" s="156"/>
      <c r="AD44" s="156"/>
      <c r="AE44" s="156"/>
      <c r="AF44" s="156"/>
      <c r="AG44" s="218" t="s">
        <v>330</v>
      </c>
      <c r="AH44" s="156"/>
      <c r="AI44" s="158"/>
      <c r="AJ44" s="158"/>
    </row>
    <row r="45" spans="1:44" ht="15" x14ac:dyDescent="0.15">
      <c r="A45" s="182">
        <v>32</v>
      </c>
      <c r="B45" s="337"/>
      <c r="C45" s="154" t="s">
        <v>110</v>
      </c>
      <c r="D45" s="194" t="str">
        <f>CONCATENATE(B44,C45)</f>
        <v>NLSSA014720Enfermera</v>
      </c>
      <c r="E45" s="202" t="s">
        <v>236</v>
      </c>
      <c r="F45" s="202" t="s">
        <v>237</v>
      </c>
      <c r="G45" s="209" t="s">
        <v>238</v>
      </c>
      <c r="H45" s="203">
        <v>42036</v>
      </c>
      <c r="I45" s="156"/>
      <c r="J45" s="156">
        <v>1</v>
      </c>
      <c r="K45" s="156">
        <v>1</v>
      </c>
      <c r="L45" s="156"/>
      <c r="M45" s="156">
        <f t="shared" si="0"/>
        <v>0</v>
      </c>
      <c r="N45" s="156"/>
      <c r="O45" s="156"/>
      <c r="P45" s="156"/>
      <c r="Q45" s="156"/>
      <c r="R45" s="156"/>
      <c r="S45" s="156"/>
      <c r="T45" s="156"/>
      <c r="U45" s="156"/>
      <c r="V45" s="156"/>
      <c r="W45" s="156"/>
      <c r="X45" s="156"/>
      <c r="Y45" s="156"/>
      <c r="Z45" s="156"/>
      <c r="AA45" s="156"/>
      <c r="AB45" s="156"/>
      <c r="AC45" s="156"/>
      <c r="AD45" s="156"/>
      <c r="AE45" s="156"/>
      <c r="AF45" s="156"/>
      <c r="AG45" s="216"/>
      <c r="AH45" s="156"/>
      <c r="AI45" s="158"/>
      <c r="AJ45" s="158"/>
    </row>
    <row r="46" spans="1:44" x14ac:dyDescent="0.15">
      <c r="A46" s="182">
        <v>33</v>
      </c>
      <c r="B46" s="337"/>
      <c r="C46" s="154" t="s">
        <v>111</v>
      </c>
      <c r="D46" s="194" t="str">
        <f>CONCATENATE(B44,C46)</f>
        <v>NLSSA014720Promotor</v>
      </c>
      <c r="E46" s="202" t="s">
        <v>239</v>
      </c>
      <c r="F46" s="202" t="s">
        <v>240</v>
      </c>
      <c r="G46" s="207" t="s">
        <v>241</v>
      </c>
      <c r="H46" s="203">
        <v>44090</v>
      </c>
      <c r="I46" s="156"/>
      <c r="J46" s="156">
        <v>1</v>
      </c>
      <c r="K46" s="156">
        <v>1</v>
      </c>
      <c r="L46" s="156" t="s">
        <v>332</v>
      </c>
      <c r="M46" s="156">
        <f t="shared" si="0"/>
        <v>1</v>
      </c>
      <c r="N46" s="156"/>
      <c r="O46" s="156"/>
      <c r="P46" s="156"/>
      <c r="Q46" s="156"/>
      <c r="R46" s="156"/>
      <c r="S46" s="156"/>
      <c r="T46" s="156"/>
      <c r="U46" s="156"/>
      <c r="V46" s="156"/>
      <c r="W46" s="156"/>
      <c r="X46" s="156">
        <v>1</v>
      </c>
      <c r="Y46" s="156"/>
      <c r="Z46" s="156"/>
      <c r="AA46" s="156">
        <v>1</v>
      </c>
      <c r="AB46" s="156"/>
      <c r="AC46" s="156"/>
      <c r="AD46" s="156"/>
      <c r="AE46" s="156"/>
      <c r="AF46" s="156"/>
      <c r="AG46" s="218" t="s">
        <v>330</v>
      </c>
      <c r="AH46" s="156"/>
      <c r="AI46" s="158"/>
      <c r="AJ46" s="158"/>
    </row>
    <row r="47" spans="1:44" ht="15" thickBot="1" x14ac:dyDescent="0.2">
      <c r="A47" s="182">
        <v>34</v>
      </c>
      <c r="B47" s="338"/>
      <c r="C47" s="154" t="s">
        <v>112</v>
      </c>
      <c r="D47" s="194" t="str">
        <f>CONCATENATE(B44,C47)</f>
        <v>NLSSA014720Odontólogo</v>
      </c>
      <c r="E47" s="202" t="s">
        <v>229</v>
      </c>
      <c r="F47" s="202" t="s">
        <v>230</v>
      </c>
      <c r="G47" s="207" t="s">
        <v>228</v>
      </c>
      <c r="H47" s="203">
        <v>43724</v>
      </c>
      <c r="I47" s="156"/>
      <c r="J47" s="156">
        <v>1</v>
      </c>
      <c r="K47" s="156">
        <v>1</v>
      </c>
      <c r="L47" s="156" t="s">
        <v>333</v>
      </c>
      <c r="M47" s="156">
        <f t="shared" si="0"/>
        <v>1</v>
      </c>
      <c r="N47" s="156"/>
      <c r="O47" s="156"/>
      <c r="P47" s="156"/>
      <c r="Q47" s="156"/>
      <c r="R47" s="156"/>
      <c r="S47" s="156"/>
      <c r="T47" s="156"/>
      <c r="U47" s="156"/>
      <c r="V47" s="156"/>
      <c r="W47" s="156"/>
      <c r="X47" s="156">
        <v>1</v>
      </c>
      <c r="Y47" s="156"/>
      <c r="Z47" s="156"/>
      <c r="AA47" s="156">
        <v>1</v>
      </c>
      <c r="AB47" s="156"/>
      <c r="AC47" s="156"/>
      <c r="AD47" s="156"/>
      <c r="AE47" s="156"/>
      <c r="AF47" s="156"/>
      <c r="AG47" s="218" t="s">
        <v>330</v>
      </c>
      <c r="AH47" s="156"/>
      <c r="AI47" s="159"/>
      <c r="AJ47" s="159"/>
    </row>
    <row r="48" spans="1:44" ht="15" thickBot="1" x14ac:dyDescent="0.2">
      <c r="B48" s="183"/>
      <c r="C48" s="184"/>
      <c r="D48" s="184"/>
      <c r="E48" s="184"/>
      <c r="F48" s="184"/>
      <c r="G48" s="184"/>
      <c r="H48" s="184"/>
      <c r="I48" s="184"/>
      <c r="J48" s="158">
        <f>SUM(J14:J47)</f>
        <v>34</v>
      </c>
      <c r="K48" s="158">
        <f>SUM(K14:K47)</f>
        <v>34</v>
      </c>
      <c r="L48" s="185"/>
      <c r="M48" s="186"/>
      <c r="N48" s="347" t="s">
        <v>140</v>
      </c>
      <c r="O48" s="347"/>
      <c r="P48" s="347"/>
      <c r="Q48" s="347"/>
      <c r="R48" s="347"/>
      <c r="S48" s="347"/>
      <c r="T48" s="347"/>
      <c r="U48" s="347"/>
      <c r="V48" s="347"/>
      <c r="W48" s="347"/>
      <c r="X48" s="347"/>
      <c r="Y48" s="347"/>
      <c r="Z48" s="347"/>
      <c r="AA48" s="347"/>
      <c r="AB48" s="347"/>
      <c r="AC48" s="347"/>
      <c r="AD48" s="347"/>
      <c r="AE48" s="347"/>
      <c r="AF48" s="347"/>
      <c r="AG48" s="184"/>
      <c r="AH48" s="184"/>
      <c r="AI48" s="160">
        <f>SUM(AI14:AI47)</f>
        <v>0</v>
      </c>
      <c r="AJ48" s="161">
        <f>SUM(AJ14:AJ47)</f>
        <v>0</v>
      </c>
    </row>
    <row r="49" spans="1:36" ht="20" x14ac:dyDescent="0.15">
      <c r="B49" s="183"/>
      <c r="C49" s="184"/>
      <c r="D49" s="184"/>
      <c r="E49" s="184"/>
      <c r="F49" s="184"/>
      <c r="G49" s="184"/>
      <c r="H49" s="184"/>
      <c r="I49" s="184"/>
      <c r="J49" s="324">
        <f>(J48+K48)/2</f>
        <v>34</v>
      </c>
      <c r="K49" s="324"/>
      <c r="L49" s="187"/>
      <c r="M49" s="188"/>
      <c r="N49" s="347"/>
      <c r="O49" s="347"/>
      <c r="P49" s="347"/>
      <c r="Q49" s="347"/>
      <c r="R49" s="347"/>
      <c r="S49" s="347"/>
      <c r="T49" s="347"/>
      <c r="U49" s="347"/>
      <c r="V49" s="347"/>
      <c r="W49" s="347"/>
      <c r="X49" s="347"/>
      <c r="Y49" s="347"/>
      <c r="Z49" s="347"/>
      <c r="AA49" s="347"/>
      <c r="AB49" s="347"/>
      <c r="AC49" s="347"/>
      <c r="AD49" s="347"/>
      <c r="AE49" s="347"/>
      <c r="AF49" s="347"/>
      <c r="AG49" s="184"/>
      <c r="AH49" s="184"/>
      <c r="AI49" s="184"/>
      <c r="AJ49" s="184"/>
    </row>
    <row r="50" spans="1:36" ht="8.25" customHeight="1" x14ac:dyDescent="0.15">
      <c r="A50" s="189"/>
      <c r="B50" s="183"/>
      <c r="C50" s="184"/>
      <c r="D50" s="184"/>
      <c r="E50" s="184"/>
      <c r="F50" s="184"/>
      <c r="G50" s="184"/>
      <c r="H50" s="184"/>
      <c r="I50" s="184"/>
      <c r="J50" s="184"/>
      <c r="K50" s="184"/>
      <c r="L50" s="184"/>
      <c r="M50" s="184"/>
      <c r="N50" s="346"/>
      <c r="O50" s="346"/>
      <c r="P50" s="346"/>
      <c r="Q50" s="346"/>
      <c r="R50" s="346"/>
      <c r="S50" s="346"/>
      <c r="T50" s="346"/>
      <c r="U50" s="346"/>
      <c r="V50" s="346"/>
      <c r="W50" s="346"/>
      <c r="X50" s="346"/>
      <c r="Y50" s="346"/>
      <c r="Z50" s="346"/>
      <c r="AA50" s="346"/>
      <c r="AB50" s="346"/>
      <c r="AC50" s="346"/>
      <c r="AD50" s="346"/>
      <c r="AE50" s="346"/>
      <c r="AF50" s="346"/>
      <c r="AG50" s="190"/>
      <c r="AH50" s="184"/>
      <c r="AI50" s="184"/>
      <c r="AJ50" s="184"/>
    </row>
    <row r="51" spans="1:36" ht="13.5" customHeight="1" x14ac:dyDescent="0.15">
      <c r="A51" s="189"/>
      <c r="B51" s="183"/>
      <c r="C51" s="184"/>
      <c r="D51" s="184"/>
      <c r="E51" s="184"/>
      <c r="F51" s="184"/>
      <c r="G51" s="184"/>
      <c r="H51" s="184"/>
      <c r="I51" s="184"/>
      <c r="J51" s="184"/>
      <c r="K51" s="184"/>
      <c r="L51" s="184"/>
      <c r="M51" s="184"/>
      <c r="N51" s="346"/>
      <c r="O51" s="346"/>
      <c r="P51" s="346"/>
      <c r="Q51" s="346"/>
      <c r="R51" s="346"/>
      <c r="S51" s="346"/>
      <c r="T51" s="346"/>
      <c r="U51" s="346"/>
      <c r="V51" s="346"/>
      <c r="W51" s="346"/>
      <c r="X51" s="346"/>
      <c r="Y51" s="346"/>
      <c r="Z51" s="346"/>
      <c r="AA51" s="346"/>
      <c r="AB51" s="346"/>
      <c r="AC51" s="346"/>
      <c r="AD51" s="346"/>
      <c r="AE51" s="346"/>
      <c r="AF51" s="346"/>
      <c r="AG51" s="190"/>
      <c r="AH51" s="184"/>
      <c r="AI51" s="184"/>
      <c r="AJ51" s="184"/>
    </row>
    <row r="52" spans="1:36" ht="5.25" customHeight="1" x14ac:dyDescent="0.15"/>
    <row r="53" spans="1:36" ht="15" customHeight="1" x14ac:dyDescent="0.15">
      <c r="J53" s="340" t="s">
        <v>182</v>
      </c>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row>
    <row r="54" spans="1:36" x14ac:dyDescent="0.15">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2"/>
    </row>
    <row r="55" spans="1:36" ht="32.25" customHeight="1" x14ac:dyDescent="0.15">
      <c r="B55" s="322" t="s">
        <v>183</v>
      </c>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row>
    <row r="56" spans="1:36" x14ac:dyDescent="0.15">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2"/>
    </row>
    <row r="58" spans="1:36" s="176" customFormat="1" ht="11" x14ac:dyDescent="0.15">
      <c r="A58" s="175"/>
      <c r="B58" s="341" t="s">
        <v>7</v>
      </c>
      <c r="C58" s="341" t="s">
        <v>113</v>
      </c>
      <c r="D58" s="342" t="s">
        <v>131</v>
      </c>
      <c r="E58" s="325" t="s">
        <v>118</v>
      </c>
      <c r="F58" s="325" t="s">
        <v>117</v>
      </c>
      <c r="G58" s="341" t="s">
        <v>114</v>
      </c>
      <c r="H58" s="325" t="s">
        <v>115</v>
      </c>
      <c r="I58" s="325" t="s">
        <v>116</v>
      </c>
      <c r="J58" s="325" t="s">
        <v>123</v>
      </c>
      <c r="K58" s="325"/>
      <c r="L58" s="326" t="s">
        <v>142</v>
      </c>
      <c r="M58" s="326" t="s">
        <v>132</v>
      </c>
      <c r="N58" s="329" t="s">
        <v>138</v>
      </c>
      <c r="O58" s="329"/>
      <c r="P58" s="329"/>
      <c r="Q58" s="329"/>
      <c r="R58" s="329"/>
      <c r="S58" s="329"/>
      <c r="T58" s="329"/>
      <c r="U58" s="329"/>
      <c r="V58" s="329"/>
      <c r="W58" s="329"/>
      <c r="X58" s="329"/>
      <c r="Y58" s="329"/>
      <c r="Z58" s="329"/>
      <c r="AA58" s="329"/>
      <c r="AB58" s="329"/>
      <c r="AC58" s="329"/>
      <c r="AD58" s="329"/>
      <c r="AE58" s="329"/>
      <c r="AF58" s="330" t="s">
        <v>127</v>
      </c>
      <c r="AG58" s="333" t="s">
        <v>145</v>
      </c>
      <c r="AH58" s="333" t="s">
        <v>119</v>
      </c>
      <c r="AI58" s="153" t="str">
        <f>+AI10</f>
        <v>diciembre</v>
      </c>
      <c r="AJ58" s="153" t="str">
        <f>+AJ10</f>
        <v>diciembre</v>
      </c>
    </row>
    <row r="59" spans="1:36" s="176" customFormat="1" ht="15" customHeight="1" x14ac:dyDescent="0.15">
      <c r="A59" s="175"/>
      <c r="B59" s="341"/>
      <c r="C59" s="341"/>
      <c r="D59" s="343"/>
      <c r="E59" s="325"/>
      <c r="F59" s="325"/>
      <c r="G59" s="341"/>
      <c r="H59" s="325"/>
      <c r="I59" s="325"/>
      <c r="J59" s="325"/>
      <c r="K59" s="325"/>
      <c r="L59" s="327"/>
      <c r="M59" s="327"/>
      <c r="N59" s="329"/>
      <c r="O59" s="329"/>
      <c r="P59" s="329"/>
      <c r="Q59" s="329"/>
      <c r="R59" s="329"/>
      <c r="S59" s="329"/>
      <c r="T59" s="329"/>
      <c r="U59" s="329"/>
      <c r="V59" s="329"/>
      <c r="W59" s="329"/>
      <c r="X59" s="329"/>
      <c r="Y59" s="329"/>
      <c r="Z59" s="329"/>
      <c r="AA59" s="329"/>
      <c r="AB59" s="329"/>
      <c r="AC59" s="329"/>
      <c r="AD59" s="329"/>
      <c r="AE59" s="329"/>
      <c r="AF59" s="331"/>
      <c r="AG59" s="334"/>
      <c r="AH59" s="334"/>
      <c r="AI59" s="321" t="s">
        <v>143</v>
      </c>
      <c r="AJ59" s="321" t="s">
        <v>144</v>
      </c>
    </row>
    <row r="60" spans="1:36" s="176" customFormat="1" ht="15" customHeight="1" x14ac:dyDescent="0.15">
      <c r="A60" s="175"/>
      <c r="B60" s="341"/>
      <c r="C60" s="341"/>
      <c r="D60" s="343"/>
      <c r="E60" s="325"/>
      <c r="F60" s="325"/>
      <c r="G60" s="341"/>
      <c r="H60" s="325"/>
      <c r="I60" s="325"/>
      <c r="J60" s="177" t="s">
        <v>124</v>
      </c>
      <c r="K60" s="177" t="s">
        <v>125</v>
      </c>
      <c r="L60" s="327"/>
      <c r="M60" s="327"/>
      <c r="N60" s="329"/>
      <c r="O60" s="329"/>
      <c r="P60" s="329"/>
      <c r="Q60" s="329"/>
      <c r="R60" s="329"/>
      <c r="S60" s="329"/>
      <c r="T60" s="329"/>
      <c r="U60" s="329"/>
      <c r="V60" s="329"/>
      <c r="W60" s="329"/>
      <c r="X60" s="329"/>
      <c r="Y60" s="329"/>
      <c r="Z60" s="329"/>
      <c r="AA60" s="329"/>
      <c r="AB60" s="329"/>
      <c r="AC60" s="329"/>
      <c r="AD60" s="329"/>
      <c r="AE60" s="329"/>
      <c r="AF60" s="332"/>
      <c r="AG60" s="334"/>
      <c r="AH60" s="334"/>
      <c r="AI60" s="321"/>
      <c r="AJ60" s="321"/>
    </row>
    <row r="61" spans="1:36" s="180" customFormat="1" ht="31.5" customHeight="1" x14ac:dyDescent="0.2">
      <c r="A61" s="178"/>
      <c r="B61" s="341"/>
      <c r="C61" s="341"/>
      <c r="D61" s="344"/>
      <c r="E61" s="325"/>
      <c r="F61" s="325"/>
      <c r="G61" s="341"/>
      <c r="H61" s="177" t="s">
        <v>122</v>
      </c>
      <c r="I61" s="177" t="s">
        <v>122</v>
      </c>
      <c r="J61" s="325" t="s">
        <v>121</v>
      </c>
      <c r="K61" s="325"/>
      <c r="L61" s="328"/>
      <c r="M61" s="328"/>
      <c r="N61" s="179">
        <v>1</v>
      </c>
      <c r="O61" s="179">
        <v>2</v>
      </c>
      <c r="P61" s="179">
        <v>3</v>
      </c>
      <c r="Q61" s="179">
        <v>4</v>
      </c>
      <c r="R61" s="179">
        <v>5</v>
      </c>
      <c r="S61" s="179">
        <v>6</v>
      </c>
      <c r="T61" s="179">
        <v>7</v>
      </c>
      <c r="U61" s="179">
        <v>8</v>
      </c>
      <c r="V61" s="179">
        <v>9</v>
      </c>
      <c r="W61" s="179">
        <v>10</v>
      </c>
      <c r="X61" s="179">
        <v>11</v>
      </c>
      <c r="Y61" s="179">
        <v>12</v>
      </c>
      <c r="Z61" s="179">
        <v>13</v>
      </c>
      <c r="AA61" s="179">
        <v>14</v>
      </c>
      <c r="AB61" s="179">
        <v>15</v>
      </c>
      <c r="AC61" s="179">
        <v>16</v>
      </c>
      <c r="AD61" s="179">
        <v>17</v>
      </c>
      <c r="AE61" s="179">
        <v>18</v>
      </c>
      <c r="AF61" s="155">
        <v>19</v>
      </c>
      <c r="AG61" s="335"/>
      <c r="AH61" s="335"/>
      <c r="AI61" s="321"/>
      <c r="AJ61" s="321"/>
    </row>
    <row r="62" spans="1:36" x14ac:dyDescent="0.15">
      <c r="B62" s="162"/>
      <c r="C62" s="156"/>
      <c r="D62" s="194"/>
      <c r="E62" s="156"/>
      <c r="F62" s="156"/>
      <c r="G62" s="156"/>
      <c r="H62" s="157"/>
      <c r="I62" s="156"/>
      <c r="J62" s="156"/>
      <c r="K62" s="156"/>
      <c r="L62" s="156"/>
      <c r="M62" s="156">
        <f>IF(SUM(N62:AF62)&gt;0,1,0)</f>
        <v>0</v>
      </c>
      <c r="N62" s="156"/>
      <c r="O62" s="156"/>
      <c r="P62" s="156"/>
      <c r="Q62" s="156"/>
      <c r="R62" s="156"/>
      <c r="S62" s="156"/>
      <c r="T62" s="156"/>
      <c r="U62" s="156"/>
      <c r="V62" s="156"/>
      <c r="W62" s="156"/>
      <c r="X62" s="156"/>
      <c r="Y62" s="156"/>
      <c r="Z62" s="156"/>
      <c r="AA62" s="156"/>
      <c r="AB62" s="156"/>
      <c r="AC62" s="156"/>
      <c r="AD62" s="156"/>
      <c r="AE62" s="156"/>
      <c r="AF62" s="156"/>
      <c r="AG62" s="156"/>
      <c r="AH62" s="156"/>
      <c r="AI62" s="158">
        <f t="shared" ref="AI62:AI70" si="1">IF(SUM(N62:AE62)&gt;0,1,0)</f>
        <v>0</v>
      </c>
      <c r="AJ62" s="158">
        <f t="shared" ref="AJ62:AJ70" si="2">AI62+AF62</f>
        <v>0</v>
      </c>
    </row>
    <row r="63" spans="1:36" x14ac:dyDescent="0.15">
      <c r="B63" s="162"/>
      <c r="C63" s="156"/>
      <c r="D63" s="194"/>
      <c r="E63" s="156"/>
      <c r="F63" s="156"/>
      <c r="G63" s="156"/>
      <c r="H63" s="157"/>
      <c r="I63" s="156"/>
      <c r="J63" s="156"/>
      <c r="K63" s="156"/>
      <c r="L63" s="156"/>
      <c r="M63" s="156">
        <f>IF(SUM(N63:AF63)&gt;0,1,0)</f>
        <v>0</v>
      </c>
      <c r="N63" s="156"/>
      <c r="O63" s="156"/>
      <c r="P63" s="156"/>
      <c r="Q63" s="156"/>
      <c r="R63" s="156"/>
      <c r="S63" s="156"/>
      <c r="T63" s="156"/>
      <c r="U63" s="156"/>
      <c r="V63" s="156"/>
      <c r="W63" s="156"/>
      <c r="X63" s="156"/>
      <c r="Y63" s="156"/>
      <c r="Z63" s="156"/>
      <c r="AA63" s="156"/>
      <c r="AB63" s="156"/>
      <c r="AC63" s="156"/>
      <c r="AD63" s="156"/>
      <c r="AE63" s="156"/>
      <c r="AF63" s="156"/>
      <c r="AG63" s="156"/>
      <c r="AH63" s="156"/>
      <c r="AI63" s="158">
        <f t="shared" si="1"/>
        <v>0</v>
      </c>
      <c r="AJ63" s="158">
        <f t="shared" si="2"/>
        <v>0</v>
      </c>
    </row>
    <row r="64" spans="1:36" x14ac:dyDescent="0.15">
      <c r="B64" s="162"/>
      <c r="C64" s="156"/>
      <c r="D64" s="194"/>
      <c r="E64" s="156"/>
      <c r="F64" s="156"/>
      <c r="G64" s="156"/>
      <c r="H64" s="157"/>
      <c r="I64" s="156"/>
      <c r="J64" s="156"/>
      <c r="K64" s="156"/>
      <c r="L64" s="156"/>
      <c r="M64" s="156">
        <f>IF(SUM(N64:AF64)&gt;0,1,0)</f>
        <v>0</v>
      </c>
      <c r="N64" s="156"/>
      <c r="O64" s="156"/>
      <c r="P64" s="156"/>
      <c r="Q64" s="156"/>
      <c r="R64" s="156"/>
      <c r="S64" s="156"/>
      <c r="T64" s="156"/>
      <c r="U64" s="156"/>
      <c r="V64" s="156"/>
      <c r="W64" s="156"/>
      <c r="X64" s="156"/>
      <c r="Y64" s="156"/>
      <c r="Z64" s="156"/>
      <c r="AA64" s="156"/>
      <c r="AB64" s="156"/>
      <c r="AC64" s="156"/>
      <c r="AD64" s="156"/>
      <c r="AE64" s="156"/>
      <c r="AF64" s="156"/>
      <c r="AG64" s="156"/>
      <c r="AH64" s="156"/>
      <c r="AI64" s="158">
        <f t="shared" si="1"/>
        <v>0</v>
      </c>
      <c r="AJ64" s="158">
        <f t="shared" si="2"/>
        <v>0</v>
      </c>
    </row>
    <row r="65" spans="2:36" x14ac:dyDescent="0.15">
      <c r="B65" s="16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8">
        <f t="shared" si="1"/>
        <v>0</v>
      </c>
      <c r="AJ65" s="158">
        <f t="shared" si="2"/>
        <v>0</v>
      </c>
    </row>
    <row r="66" spans="2:36" x14ac:dyDescent="0.15">
      <c r="B66" s="162"/>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8">
        <f t="shared" si="1"/>
        <v>0</v>
      </c>
      <c r="AJ66" s="158">
        <f t="shared" si="2"/>
        <v>0</v>
      </c>
    </row>
    <row r="67" spans="2:36" x14ac:dyDescent="0.15">
      <c r="B67" s="162"/>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8">
        <f t="shared" si="1"/>
        <v>0</v>
      </c>
      <c r="AJ67" s="158">
        <f t="shared" si="2"/>
        <v>0</v>
      </c>
    </row>
    <row r="68" spans="2:36" x14ac:dyDescent="0.15">
      <c r="B68" s="162"/>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8">
        <f t="shared" si="1"/>
        <v>0</v>
      </c>
      <c r="AJ68" s="158">
        <f t="shared" si="2"/>
        <v>0</v>
      </c>
    </row>
    <row r="69" spans="2:36" x14ac:dyDescent="0.15">
      <c r="B69" s="162"/>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8">
        <f t="shared" si="1"/>
        <v>0</v>
      </c>
      <c r="AJ69" s="158">
        <f t="shared" si="2"/>
        <v>0</v>
      </c>
    </row>
    <row r="70" spans="2:36" ht="15" thickBot="1" x14ac:dyDescent="0.2">
      <c r="B70" s="162"/>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8">
        <f t="shared" si="1"/>
        <v>0</v>
      </c>
      <c r="AJ70" s="158">
        <f t="shared" si="2"/>
        <v>0</v>
      </c>
    </row>
    <row r="71" spans="2:36" ht="15" thickBot="1" x14ac:dyDescent="0.2">
      <c r="J71" s="158">
        <f>SUM(J62:J70)</f>
        <v>0</v>
      </c>
      <c r="K71" s="158">
        <f>SUM(K62:K70)</f>
        <v>0</v>
      </c>
      <c r="AI71" s="163">
        <f>SUM(AI62:AI70)</f>
        <v>0</v>
      </c>
      <c r="AJ71" s="160">
        <f>SUM(AJ62:AJ70)</f>
        <v>0</v>
      </c>
    </row>
    <row r="72" spans="2:36" ht="21" thickBot="1" x14ac:dyDescent="0.2">
      <c r="J72" s="324">
        <f>(J71+K71)/2</f>
        <v>0</v>
      </c>
      <c r="K72" s="324"/>
    </row>
    <row r="73" spans="2:36" ht="21" thickBot="1" x14ac:dyDescent="0.2">
      <c r="J73" s="339">
        <f>+J49+J72</f>
        <v>34</v>
      </c>
      <c r="K73" s="339"/>
      <c r="AI73" s="164">
        <f>+AI48+AI71</f>
        <v>0</v>
      </c>
      <c r="AJ73" s="164">
        <f>+AJ48+AJ71</f>
        <v>0</v>
      </c>
    </row>
  </sheetData>
  <sheetProtection formatCells="0" formatColumns="0" formatRows="0" insertColumns="0" insertRows="0" insertHyperlinks="0" deleteColumns="0" deleteRows="0" sort="0" autoFilter="0" pivotTables="0"/>
  <mergeCells count="83">
    <mergeCell ref="A6:AJ6"/>
    <mergeCell ref="B26:B28"/>
    <mergeCell ref="B29:B31"/>
    <mergeCell ref="D10:D13"/>
    <mergeCell ref="M10:M13"/>
    <mergeCell ref="AI11:AI13"/>
    <mergeCell ref="AH10:AH13"/>
    <mergeCell ref="B23:B25"/>
    <mergeCell ref="C10:C13"/>
    <mergeCell ref="E10:E13"/>
    <mergeCell ref="H10:H12"/>
    <mergeCell ref="L10:L13"/>
    <mergeCell ref="AF10:AF12"/>
    <mergeCell ref="N10:AE12"/>
    <mergeCell ref="AG10:AG13"/>
    <mergeCell ref="I10:I12"/>
    <mergeCell ref="A1:AJ1"/>
    <mergeCell ref="A2:AJ2"/>
    <mergeCell ref="A3:AJ3"/>
    <mergeCell ref="A4:AJ4"/>
    <mergeCell ref="A5:AJ5"/>
    <mergeCell ref="AL33:AR33"/>
    <mergeCell ref="B32:B34"/>
    <mergeCell ref="B35:B37"/>
    <mergeCell ref="B38:B40"/>
    <mergeCell ref="AL30:AR30"/>
    <mergeCell ref="AL32:AR32"/>
    <mergeCell ref="B41:B43"/>
    <mergeCell ref="E8:F8"/>
    <mergeCell ref="B8:C8"/>
    <mergeCell ref="N8:AI8"/>
    <mergeCell ref="AL16:AR16"/>
    <mergeCell ref="J10:K11"/>
    <mergeCell ref="J13:K13"/>
    <mergeCell ref="F10:F13"/>
    <mergeCell ref="G10:G13"/>
    <mergeCell ref="B10:B13"/>
    <mergeCell ref="AL26:AR26"/>
    <mergeCell ref="AL27:AR27"/>
    <mergeCell ref="B14:B16"/>
    <mergeCell ref="B17:B19"/>
    <mergeCell ref="B20:B22"/>
    <mergeCell ref="AL20:AR20"/>
    <mergeCell ref="AJ11:AJ13"/>
    <mergeCell ref="AL28:AR28"/>
    <mergeCell ref="AL29:AR29"/>
    <mergeCell ref="AL31:AR31"/>
    <mergeCell ref="N50:AF51"/>
    <mergeCell ref="N48:AF49"/>
    <mergeCell ref="AL22:AR22"/>
    <mergeCell ref="AL23:AR23"/>
    <mergeCell ref="AL19:AR19"/>
    <mergeCell ref="AL24:AR24"/>
    <mergeCell ref="AL25:AR25"/>
    <mergeCell ref="AL14:AR14"/>
    <mergeCell ref="AL15:AR15"/>
    <mergeCell ref="AL17:AR17"/>
    <mergeCell ref="AL18:AR18"/>
    <mergeCell ref="AL21:AR21"/>
    <mergeCell ref="J49:K49"/>
    <mergeCell ref="B44:B47"/>
    <mergeCell ref="J73:K73"/>
    <mergeCell ref="J53:AJ53"/>
    <mergeCell ref="B58:B61"/>
    <mergeCell ref="C58:C61"/>
    <mergeCell ref="D58:D61"/>
    <mergeCell ref="E58:E61"/>
    <mergeCell ref="F58:F61"/>
    <mergeCell ref="G58:G61"/>
    <mergeCell ref="H58:H60"/>
    <mergeCell ref="I58:I60"/>
    <mergeCell ref="J58:K59"/>
    <mergeCell ref="L58:L61"/>
    <mergeCell ref="AH58:AH61"/>
    <mergeCell ref="AI59:AI61"/>
    <mergeCell ref="AJ59:AJ61"/>
    <mergeCell ref="B55:AJ55"/>
    <mergeCell ref="J72:K72"/>
    <mergeCell ref="J61:K61"/>
    <mergeCell ref="M58:M61"/>
    <mergeCell ref="N58:AE60"/>
    <mergeCell ref="AF58:AF60"/>
    <mergeCell ref="AG58:AG61"/>
  </mergeCells>
  <dataValidations count="3">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 type="date" operator="lessThan" allowBlank="1" showInputMessage="1" showErrorMessage="1" sqref="H26:H37 I23:I1048576 H39:H1048576 H23:H24 I1:I21 H1:H14 H18:H21">
      <formula1>44561</formula1>
    </dataValidation>
  </dataValidations>
  <pageMargins left="0.25" right="0.25" top="0.21" bottom="0.23" header="0.16" footer="0.16"/>
  <pageSetup paperSize="139" scale="37" fitToHeight="0" orientation="landscape" r:id="rId1"/>
  <ignoredErrors>
    <ignoredError sqref="M37 M1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IG_2019_P1</vt:lpstr>
      <vt:lpstr>IG_2019_P2</vt:lpstr>
      <vt:lpstr>IG_2019_P3</vt:lpstr>
      <vt:lpstr>IG_PLANT_CAP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Usuario de Microsoft Office</cp:lastModifiedBy>
  <cp:lastPrinted>2021-11-23T17:12:29Z</cp:lastPrinted>
  <dcterms:created xsi:type="dcterms:W3CDTF">2017-03-06T19:24:51Z</dcterms:created>
  <dcterms:modified xsi:type="dcterms:W3CDTF">2022-12-30T02:33:38Z</dcterms:modified>
</cp:coreProperties>
</file>